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ntini\Desktop\"/>
    </mc:Choice>
  </mc:AlternateContent>
  <bookViews>
    <workbookView xWindow="0" yWindow="0" windowWidth="19200" windowHeight="8010" tabRatio="755"/>
  </bookViews>
  <sheets>
    <sheet name="General" sheetId="26" r:id="rId1"/>
    <sheet name="Cable" sheetId="1" r:id="rId2"/>
    <sheet name="L1 length measurements" sheetId="7" r:id="rId3"/>
    <sheet name="L2 length measurements" sheetId="8" r:id="rId4"/>
    <sheet name="Pole Gap" sheetId="16" r:id="rId5"/>
    <sheet name="Coil Shipping" sheetId="25" r:id="rId6"/>
  </sheets>
  <definedNames>
    <definedName name="_xlnm.Print_Area" localSheetId="1">Cable!#REF!</definedName>
  </definedNames>
  <calcPr calcId="171026"/>
</workbook>
</file>

<file path=xl/calcChain.xml><?xml version="1.0" encoding="utf-8"?>
<calcChain xmlns="http://schemas.openxmlformats.org/spreadsheetml/2006/main">
  <c r="AC14" i="8" l="1"/>
  <c r="AB14" i="8"/>
  <c r="AC16" i="8"/>
  <c r="AB16" i="8"/>
  <c r="Y16" i="8"/>
  <c r="Z16" i="8"/>
  <c r="AA16" i="8"/>
  <c r="X16" i="8"/>
  <c r="D16" i="7"/>
  <c r="E16" i="7"/>
  <c r="F16" i="7"/>
  <c r="G16" i="7"/>
  <c r="H16" i="7"/>
  <c r="I16" i="7"/>
  <c r="J16" i="7"/>
  <c r="C16" i="7"/>
  <c r="B12" i="7"/>
  <c r="G8" i="1"/>
  <c r="H8" i="1"/>
  <c r="X13" i="8"/>
  <c r="X11" i="8"/>
  <c r="X8" i="8"/>
  <c r="X6" i="8"/>
  <c r="M8" i="8"/>
  <c r="M6" i="8"/>
  <c r="M4" i="8"/>
  <c r="B6" i="8"/>
  <c r="B8" i="8"/>
  <c r="B9" i="8"/>
  <c r="B4" i="8"/>
  <c r="G7" i="1"/>
  <c r="H7" i="1" s="1"/>
  <c r="AD12" i="8"/>
  <c r="AE12" i="8"/>
  <c r="AC12" i="8"/>
  <c r="AA14" i="8"/>
  <c r="Z14" i="8"/>
  <c r="Y14" i="8"/>
  <c r="X14" i="8"/>
  <c r="D14" i="8"/>
  <c r="E14" i="8"/>
  <c r="F14" i="8"/>
  <c r="G14" i="8"/>
  <c r="H14" i="8"/>
  <c r="I14" i="8"/>
  <c r="J14" i="8"/>
  <c r="C14" i="8"/>
  <c r="AB11" i="8"/>
  <c r="AB12" i="8"/>
  <c r="AA12" i="8"/>
  <c r="Z11" i="8"/>
  <c r="Z12" i="8"/>
  <c r="Y11" i="8"/>
  <c r="Y12" i="8"/>
  <c r="X12" i="8"/>
  <c r="C14" i="7"/>
  <c r="D14" i="7"/>
  <c r="E14" i="7"/>
  <c r="F14" i="7"/>
  <c r="G14" i="7"/>
  <c r="H14" i="7"/>
  <c r="I14" i="7"/>
  <c r="J14" i="7"/>
  <c r="B13" i="7"/>
  <c r="B14" i="7"/>
  <c r="G6" i="1"/>
  <c r="H6" i="1" s="1"/>
  <c r="D12" i="8"/>
  <c r="E12" i="8"/>
  <c r="F12" i="8"/>
  <c r="G12" i="8"/>
  <c r="H12" i="8"/>
  <c r="I12" i="8"/>
  <c r="J12" i="8"/>
  <c r="C12" i="8"/>
  <c r="G5" i="1"/>
  <c r="AC9" i="8"/>
  <c r="AB9" i="8"/>
  <c r="V12" i="7"/>
  <c r="W12" i="7"/>
  <c r="U12" i="7"/>
  <c r="O12" i="7"/>
  <c r="P12" i="7"/>
  <c r="Q12" i="7"/>
  <c r="R12" i="7"/>
  <c r="S12" i="7"/>
  <c r="T12" i="7"/>
  <c r="N12" i="7"/>
  <c r="M12" i="7"/>
  <c r="K12" i="7"/>
  <c r="L12" i="7"/>
  <c r="D12" i="7"/>
  <c r="E12" i="7"/>
  <c r="F12" i="7"/>
  <c r="G12" i="7"/>
  <c r="H12" i="7"/>
  <c r="I12" i="7"/>
  <c r="J12" i="7"/>
  <c r="C12" i="7"/>
  <c r="Y9" i="8"/>
  <c r="AA9" i="8"/>
  <c r="Z9" i="8"/>
  <c r="X9" i="8"/>
  <c r="W9" i="8"/>
  <c r="V9" i="8"/>
  <c r="O9" i="8"/>
  <c r="P9" i="8"/>
  <c r="Q9" i="8"/>
  <c r="R9" i="8"/>
  <c r="S9" i="8"/>
  <c r="T9" i="8"/>
  <c r="U9" i="8"/>
  <c r="N9" i="8"/>
  <c r="M9" i="8"/>
  <c r="L9" i="8"/>
  <c r="K9" i="8"/>
  <c r="D9" i="8"/>
  <c r="E9" i="8"/>
  <c r="F9" i="8"/>
  <c r="G9" i="8"/>
  <c r="H9" i="8"/>
  <c r="I9" i="8"/>
  <c r="J9" i="8"/>
  <c r="C9" i="8"/>
  <c r="AE7" i="8"/>
  <c r="AD7" i="8"/>
  <c r="AC7" i="8"/>
  <c r="V9" i="7"/>
  <c r="W9" i="7"/>
  <c r="O9" i="7"/>
  <c r="P9" i="7"/>
  <c r="Q9" i="7"/>
  <c r="R9" i="7"/>
  <c r="S9" i="7"/>
  <c r="T9" i="7"/>
  <c r="U9" i="7"/>
  <c r="N9" i="7"/>
  <c r="M9" i="7"/>
  <c r="C9" i="7"/>
  <c r="D9" i="7"/>
  <c r="E9" i="7"/>
  <c r="F9" i="7"/>
  <c r="G9" i="7"/>
  <c r="H9" i="7"/>
  <c r="I9" i="7"/>
  <c r="J9" i="7"/>
  <c r="B9" i="7"/>
  <c r="X7" i="8"/>
  <c r="O7" i="8"/>
  <c r="P7" i="8"/>
  <c r="Q7" i="8"/>
  <c r="R7" i="8"/>
  <c r="S7" i="8"/>
  <c r="T7" i="8"/>
  <c r="U7" i="8"/>
  <c r="N7" i="8"/>
  <c r="M7" i="8"/>
  <c r="D7" i="8"/>
  <c r="E7" i="8"/>
  <c r="F7" i="8"/>
  <c r="G7" i="8"/>
  <c r="H7" i="8"/>
  <c r="I7" i="8"/>
  <c r="J7" i="8"/>
  <c r="C7" i="8"/>
  <c r="B7" i="8"/>
  <c r="V7" i="7"/>
  <c r="W7" i="7"/>
  <c r="O7" i="7"/>
  <c r="P7" i="7"/>
  <c r="Q7" i="7"/>
  <c r="R7" i="7"/>
  <c r="S7" i="7"/>
  <c r="T7" i="7"/>
  <c r="U7" i="7"/>
  <c r="N7" i="7"/>
  <c r="M7" i="7"/>
  <c r="L7" i="7"/>
  <c r="K7" i="7"/>
  <c r="E7" i="7"/>
  <c r="F7" i="7"/>
  <c r="G7" i="7"/>
  <c r="H7" i="7"/>
  <c r="I7" i="7"/>
  <c r="J7" i="7"/>
  <c r="C7" i="7"/>
  <c r="D7" i="7"/>
  <c r="B7" i="7"/>
  <c r="G4" i="1"/>
  <c r="AD5" i="8"/>
  <c r="AE5" i="8"/>
  <c r="AF5" i="8"/>
  <c r="AC5" i="8"/>
  <c r="AB5" i="8"/>
  <c r="Y5" i="8"/>
  <c r="Z5" i="8"/>
  <c r="X5" i="8"/>
  <c r="AA5" i="8"/>
  <c r="W5" i="8"/>
  <c r="N5" i="8"/>
  <c r="O5" i="8"/>
  <c r="P5" i="8"/>
  <c r="Q5" i="8"/>
  <c r="R5" i="8"/>
  <c r="S5" i="8"/>
  <c r="T5" i="8"/>
  <c r="U5" i="8"/>
  <c r="V5" i="8"/>
  <c r="M5" i="8"/>
  <c r="L5" i="8"/>
  <c r="D5" i="8"/>
  <c r="E5" i="8"/>
  <c r="F5" i="8"/>
  <c r="G5" i="8"/>
  <c r="H5" i="8"/>
  <c r="I5" i="8"/>
  <c r="J5" i="8"/>
  <c r="K5" i="8"/>
  <c r="C5" i="8"/>
  <c r="B5" i="8"/>
  <c r="W5" i="7"/>
  <c r="N5" i="7"/>
  <c r="O5" i="7"/>
  <c r="P5" i="7"/>
  <c r="Q5" i="7"/>
  <c r="R5" i="7"/>
  <c r="S5" i="7"/>
  <c r="T5" i="7"/>
  <c r="U5" i="7"/>
  <c r="V5" i="7"/>
  <c r="M5" i="7"/>
  <c r="L5" i="7"/>
  <c r="C5" i="7"/>
  <c r="D5" i="7"/>
  <c r="E5" i="7"/>
  <c r="F5" i="7"/>
  <c r="G5" i="7"/>
  <c r="H5" i="7"/>
  <c r="I5" i="7"/>
  <c r="J5" i="7"/>
  <c r="K5" i="7"/>
  <c r="B5" i="7"/>
  <c r="H5" i="1"/>
  <c r="H4" i="1"/>
</calcChain>
</file>

<file path=xl/comments1.xml><?xml version="1.0" encoding="utf-8"?>
<comments xmlns="http://schemas.openxmlformats.org/spreadsheetml/2006/main">
  <authors>
    <author>Carlo Santini x 05149V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Vendor Problems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Traveler Error - Extra Kapton and Mica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Heat Cleaned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Heat Cleaned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Error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Heat Cleaned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Heat Cleaned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Error</t>
        </r>
      </text>
    </comment>
  </commentList>
</comments>
</file>

<file path=xl/sharedStrings.xml><?xml version="1.0" encoding="utf-8"?>
<sst xmlns="http://schemas.openxmlformats.org/spreadsheetml/2006/main" count="215" uniqueCount="110">
  <si>
    <t>Coil</t>
  </si>
  <si>
    <t>Purpose</t>
  </si>
  <si>
    <t>Generation</t>
  </si>
  <si>
    <t>React/Impregn</t>
  </si>
  <si>
    <t>Traces</t>
  </si>
  <si>
    <t>Splice</t>
  </si>
  <si>
    <t>Inner Glass</t>
  </si>
  <si>
    <t>Inter Glass</t>
  </si>
  <si>
    <t>Outer Glass</t>
  </si>
  <si>
    <t>Mid-Plain G10</t>
  </si>
  <si>
    <t>QXFP01</t>
  </si>
  <si>
    <t>Mirror - Spare</t>
  </si>
  <si>
    <t>I Gen</t>
  </si>
  <si>
    <t>BNL</t>
  </si>
  <si>
    <t>Cu+SS</t>
  </si>
  <si>
    <t>Good</t>
  </si>
  <si>
    <t>Hexcel 4522</t>
  </si>
  <si>
    <t>2xBGF 1xHexcel</t>
  </si>
  <si>
    <t>5 mil per Mid-Plain</t>
  </si>
  <si>
    <t>QXFP02</t>
  </si>
  <si>
    <t>Magnet</t>
  </si>
  <si>
    <t>QXFP03</t>
  </si>
  <si>
    <t>II Gen</t>
  </si>
  <si>
    <t>FNAL</t>
  </si>
  <si>
    <t>Only SS</t>
  </si>
  <si>
    <t>JPS 26781</t>
  </si>
  <si>
    <t>2x JPS 26781</t>
  </si>
  <si>
    <t>QXFP04</t>
  </si>
  <si>
    <t>2xHexcel 4522</t>
  </si>
  <si>
    <t>10 mil per Mid-Plain</t>
  </si>
  <si>
    <t>QXFP05</t>
  </si>
  <si>
    <t>COIL #</t>
  </si>
  <si>
    <t>1a</t>
  </si>
  <si>
    <t>1b</t>
  </si>
  <si>
    <t>Cable number</t>
  </si>
  <si>
    <t>CABLE</t>
  </si>
  <si>
    <t>INSULATION</t>
  </si>
  <si>
    <t>CORE</t>
  </si>
  <si>
    <t>Num of strands</t>
  </si>
  <si>
    <t>Strand Heat Treat</t>
  </si>
  <si>
    <t>pitch-length [mm]</t>
  </si>
  <si>
    <t>Length (m)</t>
  </si>
  <si>
    <t>Cable Left (m)</t>
  </si>
  <si>
    <t>Cable Used (m)</t>
  </si>
  <si>
    <t>type</t>
  </si>
  <si>
    <t>material</t>
  </si>
  <si>
    <r>
      <t>Thickness [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m]</t>
    </r>
  </si>
  <si>
    <t>Width [mm]</t>
  </si>
  <si>
    <t>1059Z</t>
  </si>
  <si>
    <t>yes</t>
  </si>
  <si>
    <t>Braided</t>
  </si>
  <si>
    <t>SS316L</t>
  </si>
  <si>
    <t>P35OL1060A</t>
  </si>
  <si>
    <t>P47OL1064</t>
  </si>
  <si>
    <t>P47OL1069</t>
  </si>
  <si>
    <t>P43OL1070A</t>
  </si>
  <si>
    <t>Dimensions before curing L1</t>
  </si>
  <si>
    <t>Dimensions after curing L1 [mm]</t>
  </si>
  <si>
    <t>Pole Gap    [mm]</t>
  </si>
  <si>
    <t>A          [mm]</t>
  </si>
  <si>
    <t>B          [mm]</t>
  </si>
  <si>
    <t>C         [mm]</t>
  </si>
  <si>
    <t>D           [mm]</t>
  </si>
  <si>
    <t>E         [mm]</t>
  </si>
  <si>
    <t>F          [mm]</t>
  </si>
  <si>
    <t>G        [mm]</t>
  </si>
  <si>
    <t>H        [cm]</t>
  </si>
  <si>
    <t>Total wedge Gap T side [mm]</t>
  </si>
  <si>
    <t>Total wedge Gap NT side [mm]</t>
  </si>
  <si>
    <t>CAD_V1</t>
  </si>
  <si>
    <t>Δ1a</t>
  </si>
  <si>
    <t>Δ1b</t>
  </si>
  <si>
    <t>Δ2</t>
  </si>
  <si>
    <t>CAD</t>
  </si>
  <si>
    <t>Δ3</t>
  </si>
  <si>
    <t>Δ4</t>
  </si>
  <si>
    <t>Δ5</t>
  </si>
  <si>
    <t>Dimensions before curing L2</t>
  </si>
  <si>
    <t>Dimensions after curing L2 (coil sitting on the mandrel)</t>
  </si>
  <si>
    <t>Release tension</t>
  </si>
  <si>
    <t>Reaction</t>
  </si>
  <si>
    <t>I          [mm]</t>
  </si>
  <si>
    <t>J         [mm]</t>
  </si>
  <si>
    <t>K         [mm]</t>
  </si>
  <si>
    <t>L           [mm]</t>
  </si>
  <si>
    <t>M         [mm]</t>
  </si>
  <si>
    <t>N         [mm]</t>
  </si>
  <si>
    <t>O        [mm]</t>
  </si>
  <si>
    <t>P        [cm]</t>
  </si>
  <si>
    <t>Gap before reaction [mm]</t>
  </si>
  <si>
    <t>Gap after reaction [mm]</t>
  </si>
  <si>
    <t>P  before reaction     [cm]</t>
  </si>
  <si>
    <t>P after reaction      [cm]</t>
  </si>
  <si>
    <t>Δ1</t>
  </si>
  <si>
    <t>Δ7</t>
  </si>
  <si>
    <t>Δ8</t>
  </si>
  <si>
    <t>Δ9</t>
  </si>
  <si>
    <t>To</t>
  </si>
  <si>
    <t>Type</t>
  </si>
  <si>
    <t>Notes</t>
  </si>
  <si>
    <t>LTL</t>
  </si>
  <si>
    <t>Normal</t>
  </si>
  <si>
    <t>Bad (8g)</t>
  </si>
  <si>
    <t>Bad (7g)</t>
  </si>
  <si>
    <t>LBNL</t>
  </si>
  <si>
    <t>FTL</t>
  </si>
  <si>
    <t>Bad (Water)</t>
  </si>
  <si>
    <t>Mirror</t>
  </si>
  <si>
    <t>OK</t>
  </si>
  <si>
    <t>Non Conforming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</si>
</sst>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color rgb="FF008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21" xfId="0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3" xfId="0" applyFont="1" applyBorder="1"/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/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2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4" xfId="0" applyFill="1" applyBorder="1"/>
    <xf numFmtId="0" fontId="1" fillId="2" borderId="31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8" fillId="2" borderId="38" xfId="0" applyFont="1" applyFill="1" applyBorder="1"/>
    <xf numFmtId="0" fontId="1" fillId="2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32" xfId="0" applyFill="1" applyBorder="1"/>
    <xf numFmtId="0" fontId="0" fillId="2" borderId="3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1" fillId="2" borderId="22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0" fillId="0" borderId="32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/>
    <xf numFmtId="0" fontId="0" fillId="0" borderId="1" xfId="0" applyFill="1" applyBorder="1"/>
    <xf numFmtId="164" fontId="0" fillId="0" borderId="19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2" borderId="49" xfId="0" applyFill="1" applyBorder="1" applyAlignment="1">
      <alignment horizontal="center" vertical="center" wrapText="1"/>
    </xf>
    <xf numFmtId="0" fontId="0" fillId="0" borderId="2" xfId="0" applyBorder="1"/>
    <xf numFmtId="0" fontId="0" fillId="0" borderId="50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/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0" xfId="0" applyFill="1"/>
    <xf numFmtId="0" fontId="0" fillId="4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0" xfId="0" applyFont="1"/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readingOrder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54" xfId="0" applyNumberFormat="1" applyFont="1" applyFill="1" applyBorder="1" applyAlignment="1">
      <alignment horizontal="center"/>
    </xf>
    <xf numFmtId="0" fontId="5" fillId="3" borderId="2" xfId="0" applyFont="1" applyFill="1" applyBorder="1" applyAlignment="1"/>
    <xf numFmtId="0" fontId="0" fillId="0" borderId="54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QXFP 01 Measurement for</a:t>
            </a:r>
            <a:r>
              <a:rPr lang="en-US" baseline="0"/>
              <a:t> L1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Coil1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'L1 length measurements'!$C$5:$J$5</c:f>
              <c:numCache>
                <c:formatCode>General</c:formatCode>
                <c:ptCount val="8"/>
                <c:pt idx="0">
                  <c:v>-0.65999999999999659</c:v>
                </c:pt>
                <c:pt idx="1">
                  <c:v>-1.2999999999999972</c:v>
                </c:pt>
                <c:pt idx="2">
                  <c:v>-2.2300000000000182</c:v>
                </c:pt>
                <c:pt idx="3">
                  <c:v>-0.64000000000000057</c:v>
                </c:pt>
                <c:pt idx="4">
                  <c:v>-0.93000000000000682</c:v>
                </c:pt>
                <c:pt idx="5">
                  <c:v>-1.3900000000000006</c:v>
                </c:pt>
                <c:pt idx="6">
                  <c:v>-1.8299999999999841</c:v>
                </c:pt>
                <c:pt idx="7">
                  <c:v>1.6999999999999886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72-4853-9BEE-86E5881DB8FC}"/>
            </c:ext>
          </c:extLst>
        </c:ser>
        <c:ser>
          <c:idx val="2"/>
          <c:order val="1"/>
          <c:tx>
            <c:v>Coil1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'L1 length measurements'!$N$5:$U$5</c:f>
              <c:numCache>
                <c:formatCode>General</c:formatCode>
                <c:ptCount val="8"/>
                <c:pt idx="0">
                  <c:v>-0.45999999999999375</c:v>
                </c:pt>
                <c:pt idx="1">
                  <c:v>-1.0799999999999983</c:v>
                </c:pt>
                <c:pt idx="2">
                  <c:v>-2.6299999999999955</c:v>
                </c:pt>
                <c:pt idx="3">
                  <c:v>6.0000000000002274E-2</c:v>
                </c:pt>
                <c:pt idx="4">
                  <c:v>-0.76000000000000512</c:v>
                </c:pt>
                <c:pt idx="5">
                  <c:v>-0.62000000000000455</c:v>
                </c:pt>
                <c:pt idx="6">
                  <c:v>-1.8599999999999852</c:v>
                </c:pt>
                <c:pt idx="7">
                  <c:v>1.3999999999999773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72-4853-9BEE-86E5881D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070664"/>
        <c:axId val="329071448"/>
      </c:scatterChart>
      <c:valAx>
        <c:axId val="329070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329071448"/>
        <c:crosses val="autoZero"/>
        <c:crossBetween val="midCat"/>
        <c:majorUnit val="1"/>
      </c:valAx>
      <c:valAx>
        <c:axId val="329071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070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QXFP 1b </a:t>
            </a:r>
            <a:r>
              <a:rPr lang="en-US"/>
              <a:t>Measurement for</a:t>
            </a:r>
            <a:r>
              <a:rPr lang="en-US" baseline="0"/>
              <a:t> L1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Coil2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'L1 length measurements'!$C$7:$J$7</c:f>
              <c:numCache>
                <c:formatCode>General</c:formatCode>
                <c:ptCount val="8"/>
                <c:pt idx="0">
                  <c:v>-0.51999999999999602</c:v>
                </c:pt>
                <c:pt idx="1">
                  <c:v>-1.2999999999999972</c:v>
                </c:pt>
                <c:pt idx="2">
                  <c:v>-0.5</c:v>
                </c:pt>
                <c:pt idx="3">
                  <c:v>-0.15000000000000568</c:v>
                </c:pt>
                <c:pt idx="4">
                  <c:v>-0.51000000000000512</c:v>
                </c:pt>
                <c:pt idx="5">
                  <c:v>-0.54000000000000625</c:v>
                </c:pt>
                <c:pt idx="6">
                  <c:v>0.90000000000000568</c:v>
                </c:pt>
                <c:pt idx="7">
                  <c:v>1.6999999999999886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8-4E24-A4E9-9AA20D6C8DFA}"/>
            </c:ext>
          </c:extLst>
        </c:ser>
        <c:ser>
          <c:idx val="2"/>
          <c:order val="1"/>
          <c:tx>
            <c:v>Coil2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'L1 length measurements'!$N$7:$U$7</c:f>
              <c:numCache>
                <c:formatCode>General</c:formatCode>
                <c:ptCount val="8"/>
                <c:pt idx="0">
                  <c:v>-0.20999999999999375</c:v>
                </c:pt>
                <c:pt idx="1">
                  <c:v>1.0000000000005116E-2</c:v>
                </c:pt>
                <c:pt idx="2">
                  <c:v>-0.3200000000000216</c:v>
                </c:pt>
                <c:pt idx="3">
                  <c:v>-0.59999999999999432</c:v>
                </c:pt>
                <c:pt idx="4">
                  <c:v>-0.46999999999999886</c:v>
                </c:pt>
                <c:pt idx="5">
                  <c:v>0.15000000000000568</c:v>
                </c:pt>
                <c:pt idx="6">
                  <c:v>1.1800000000000068</c:v>
                </c:pt>
                <c:pt idx="7">
                  <c:v>2.1000000000000227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78-4E24-A4E9-9AA20D6C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071056"/>
        <c:axId val="563256448"/>
      </c:scatterChart>
      <c:valAx>
        <c:axId val="3290710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563256448"/>
        <c:crosses val="autoZero"/>
        <c:crossBetween val="midCat"/>
        <c:majorUnit val="1"/>
      </c:valAx>
      <c:valAx>
        <c:axId val="56325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9071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QXFP 02 </a:t>
            </a:r>
            <a:r>
              <a:rPr lang="en-US"/>
              <a:t>Measurement for</a:t>
            </a:r>
            <a:r>
              <a:rPr lang="en-US" baseline="0"/>
              <a:t> L1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'L1 length measurements'!$C$12:$J$12</c:f>
              <c:numCache>
                <c:formatCode>General</c:formatCode>
                <c:ptCount val="8"/>
                <c:pt idx="0">
                  <c:v>-1.0499999999999972</c:v>
                </c:pt>
                <c:pt idx="1">
                  <c:v>-1.9200000000000017</c:v>
                </c:pt>
                <c:pt idx="2">
                  <c:v>-1.2800000000000011</c:v>
                </c:pt>
                <c:pt idx="3">
                  <c:v>-0.75</c:v>
                </c:pt>
                <c:pt idx="4">
                  <c:v>-1.0600000000000023</c:v>
                </c:pt>
                <c:pt idx="5">
                  <c:v>-1.5300000000000011</c:v>
                </c:pt>
                <c:pt idx="6">
                  <c:v>-1.6100000000000136</c:v>
                </c:pt>
                <c:pt idx="7">
                  <c:v>1.3999999999999773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49-4313-B86D-1AC1F397B381}"/>
            </c:ext>
          </c:extLst>
        </c:ser>
        <c:ser>
          <c:idx val="2"/>
          <c:order val="1"/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'L1 length measurements'!$N$12:$U$12</c:f>
              <c:numCache>
                <c:formatCode>General</c:formatCode>
                <c:ptCount val="8"/>
                <c:pt idx="0">
                  <c:v>-0.78000000000000114</c:v>
                </c:pt>
                <c:pt idx="1">
                  <c:v>-1.6700000000000017</c:v>
                </c:pt>
                <c:pt idx="2">
                  <c:v>-1.6699999999999875</c:v>
                </c:pt>
                <c:pt idx="3">
                  <c:v>-1.2199999999999989</c:v>
                </c:pt>
                <c:pt idx="4">
                  <c:v>-1.3100000000000023</c:v>
                </c:pt>
                <c:pt idx="5">
                  <c:v>-1.8799999999999955</c:v>
                </c:pt>
                <c:pt idx="6">
                  <c:v>-1.3400000000000034</c:v>
                </c:pt>
                <c:pt idx="7">
                  <c:v>1.1000000000000227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49-4313-B86D-1AC1F397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56056"/>
        <c:axId val="690669168"/>
      </c:scatterChart>
      <c:valAx>
        <c:axId val="5632560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690669168"/>
        <c:crosses val="autoZero"/>
        <c:crossBetween val="midCat"/>
        <c:majorUnit val="1"/>
      </c:valAx>
      <c:valAx>
        <c:axId val="69066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256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SQXF Coil 1 Measurement for</a:t>
            </a:r>
            <a:r>
              <a:rPr lang="en-US" baseline="0"/>
              <a:t> L2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Coil1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'L2 length measurements'!$C$5:$J$5</c:f>
              <c:numCache>
                <c:formatCode>General</c:formatCode>
                <c:ptCount val="8"/>
                <c:pt idx="0">
                  <c:v>-0.15999999999999659</c:v>
                </c:pt>
                <c:pt idx="1">
                  <c:v>-1.1500000000000057</c:v>
                </c:pt>
                <c:pt idx="2">
                  <c:v>-1.6400000000000148</c:v>
                </c:pt>
                <c:pt idx="3">
                  <c:v>0.22999999999999687</c:v>
                </c:pt>
                <c:pt idx="4">
                  <c:v>-0.23000000000000398</c:v>
                </c:pt>
                <c:pt idx="5">
                  <c:v>-0.56000000000000227</c:v>
                </c:pt>
                <c:pt idx="6">
                  <c:v>-0.40999999999999659</c:v>
                </c:pt>
                <c:pt idx="7">
                  <c:v>0.20000000000004547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6F-4427-8B0F-F0BA0824424C}"/>
            </c:ext>
          </c:extLst>
        </c:ser>
        <c:ser>
          <c:idx val="2"/>
          <c:order val="1"/>
          <c:tx>
            <c:v>Coil1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'L2 length measurements'!$N$5:$U$5</c:f>
              <c:numCache>
                <c:formatCode>General</c:formatCode>
                <c:ptCount val="8"/>
                <c:pt idx="0">
                  <c:v>-3.9999999999999147E-2</c:v>
                </c:pt>
                <c:pt idx="1">
                  <c:v>-0.65000000000000568</c:v>
                </c:pt>
                <c:pt idx="2">
                  <c:v>-1.5700000000000216</c:v>
                </c:pt>
                <c:pt idx="3">
                  <c:v>6.0000000000002274E-2</c:v>
                </c:pt>
                <c:pt idx="4">
                  <c:v>0.14000000000000057</c:v>
                </c:pt>
                <c:pt idx="5">
                  <c:v>7.9999999999998295E-2</c:v>
                </c:pt>
                <c:pt idx="6">
                  <c:v>-1.0499999999999829</c:v>
                </c:pt>
                <c:pt idx="7">
                  <c:v>0.20000000000004547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6F-4427-8B0F-F0BA08244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73480"/>
        <c:axId val="553107448"/>
      </c:scatterChart>
      <c:valAx>
        <c:axId val="6906734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553107448"/>
        <c:crosses val="autoZero"/>
        <c:crossBetween val="midCat"/>
        <c:majorUnit val="1"/>
      </c:valAx>
      <c:valAx>
        <c:axId val="553107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0673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SQXF Coil</a:t>
            </a:r>
            <a:r>
              <a:rPr lang="en-US" baseline="0"/>
              <a:t> 2</a:t>
            </a:r>
            <a:r>
              <a:rPr lang="en-US"/>
              <a:t> Measurement for</a:t>
            </a:r>
            <a:r>
              <a:rPr lang="en-US" baseline="0"/>
              <a:t> L2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72438419352650496"/>
          <c:h val="0.7168788276465442"/>
        </c:manualLayout>
      </c:layout>
      <c:scatterChart>
        <c:scatterStyle val="lineMarker"/>
        <c:varyColors val="0"/>
        <c:ser>
          <c:idx val="1"/>
          <c:order val="0"/>
          <c:tx>
            <c:v>Coil2 Winding</c:v>
          </c:tx>
          <c:spPr>
            <a:ln w="28575">
              <a:noFill/>
            </a:ln>
          </c:spPr>
          <c:marker>
            <c:symbol val="plus"/>
            <c:size val="7"/>
          </c:marker>
          <c:yVal>
            <c:numRef>
              <c:f>'L2 length measurements'!$C$9:$J$9</c:f>
              <c:numCache>
                <c:formatCode>General</c:formatCode>
                <c:ptCount val="8"/>
                <c:pt idx="0">
                  <c:v>-0.12999999999999545</c:v>
                </c:pt>
                <c:pt idx="1">
                  <c:v>-1.2999999999999972</c:v>
                </c:pt>
                <c:pt idx="2">
                  <c:v>-2.2000000000000171</c:v>
                </c:pt>
                <c:pt idx="3">
                  <c:v>-9.9999999999980105E-3</c:v>
                </c:pt>
                <c:pt idx="4">
                  <c:v>-0.79999999999999716</c:v>
                </c:pt>
                <c:pt idx="5">
                  <c:v>-1.3700000000000045</c:v>
                </c:pt>
                <c:pt idx="6">
                  <c:v>1.0700000000000216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1-4E25-9A43-1A23A59CE2DC}"/>
            </c:ext>
          </c:extLst>
        </c:ser>
        <c:ser>
          <c:idx val="2"/>
          <c:order val="1"/>
          <c:tx>
            <c:v>Coil 2 Cured</c:v>
          </c:tx>
          <c:spPr>
            <a:ln w="28575">
              <a:noFill/>
            </a:ln>
          </c:spPr>
          <c:marker>
            <c:symbol val="plus"/>
            <c:size val="7"/>
          </c:marker>
          <c:xVal>
            <c:strRef>
              <c:f>'L1 length measurements'!$N$2:$U$2</c:f>
              <c:strCache>
                <c:ptCount val="8"/>
                <c:pt idx="0">
                  <c:v>A          [mm]</c:v>
                </c:pt>
                <c:pt idx="1">
                  <c:v>B          [mm]</c:v>
                </c:pt>
                <c:pt idx="2">
                  <c:v>C         [mm]</c:v>
                </c:pt>
                <c:pt idx="3">
                  <c:v>D           [mm]</c:v>
                </c:pt>
                <c:pt idx="4">
                  <c:v>E         [mm]</c:v>
                </c:pt>
                <c:pt idx="5">
                  <c:v>F          [mm]</c:v>
                </c:pt>
                <c:pt idx="6">
                  <c:v>G        [mm]</c:v>
                </c:pt>
                <c:pt idx="7">
                  <c:v>H        [cm]</c:v>
                </c:pt>
              </c:strCache>
            </c:strRef>
          </c:xVal>
          <c:yVal>
            <c:numRef>
              <c:f>'L2 length measurements'!$N$9:$U$9</c:f>
              <c:numCache>
                <c:formatCode>General</c:formatCode>
                <c:ptCount val="8"/>
                <c:pt idx="0">
                  <c:v>-0.39000000000000057</c:v>
                </c:pt>
                <c:pt idx="1">
                  <c:v>-0.90000000000000568</c:v>
                </c:pt>
                <c:pt idx="2">
                  <c:v>-1.5400000000000205</c:v>
                </c:pt>
                <c:pt idx="3">
                  <c:v>0.71999999999999886</c:v>
                </c:pt>
                <c:pt idx="4">
                  <c:v>-0.18999999999999773</c:v>
                </c:pt>
                <c:pt idx="5">
                  <c:v>-0.42000000000000171</c:v>
                </c:pt>
                <c:pt idx="6">
                  <c:v>3.8300000000000125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81-4E25-9A43-1A23A59C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108232"/>
        <c:axId val="553108624"/>
      </c:scatterChart>
      <c:valAx>
        <c:axId val="5531082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txPr>
          <a:bodyPr rot="5400000" vert="horz"/>
          <a:lstStyle/>
          <a:p>
            <a:pPr>
              <a:defRPr/>
            </a:pPr>
            <a:endParaRPr lang="en-US"/>
          </a:p>
        </c:txPr>
        <c:crossAx val="553108624"/>
        <c:crosses val="autoZero"/>
        <c:crossBetween val="midCat"/>
        <c:majorUnit val="1"/>
      </c:valAx>
      <c:valAx>
        <c:axId val="55310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3108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077821522309711"/>
          <c:y val="0.12461614173228347"/>
          <c:w val="0.190112239946149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QXFP Pole Gap Measurements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470007703342882"/>
          <c:y val="0.14766146816393716"/>
          <c:w val="0.76985914260717503"/>
          <c:h val="0.72377282288866429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Gap</c:v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('L1 length measurements'!$A$4,'L1 length measurements'!$A$6,'L1 length measurements'!$A$8,'L1 length measurements'!$A$11,'L1 length measurements'!$A$13,'L1 length measurements'!$A$15,'L1 length measurements'!$A$17,'L1 length measurements'!$A$19,'L1 length measurements'!$A$21,'L1 length measurements'!$A$23)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('L1 length measurements'!$B$4,'L1 length measurements'!$B$6,'L1 length measurements'!$B$8,'L1 length measurements'!$B$11,'L1 length measurements'!$B$13,'L1 length measurements'!$B$15)</c:f>
              <c:numCache>
                <c:formatCode>General</c:formatCode>
                <c:ptCount val="6"/>
                <c:pt idx="0">
                  <c:v>20.25</c:v>
                </c:pt>
                <c:pt idx="1">
                  <c:v>20.25</c:v>
                </c:pt>
                <c:pt idx="2">
                  <c:v>16.62</c:v>
                </c:pt>
                <c:pt idx="3">
                  <c:v>15.75</c:v>
                </c:pt>
                <c:pt idx="4">
                  <c:v>15.75</c:v>
                </c:pt>
                <c:pt idx="5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F-4A95-AA9C-4D3AD245A143}"/>
            </c:ext>
          </c:extLst>
        </c:ser>
        <c:ser>
          <c:idx val="0"/>
          <c:order val="1"/>
          <c:tx>
            <c:v>After release tension</c:v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('L1 length measurements'!$A$4,'L1 length measurements'!$A$6,'L1 length measurements'!$A$8,'L1 length measurements'!$A$11,'L1 length measurements'!$A$13,'L1 length measurements'!$A$15,'L1 length measurements'!$A$17,'L1 length measurements'!$A$19,'L1 length measurements'!$A$21,'L1 length measurements'!$A$23)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('L2 length measurements'!$X$4,'L2 length measurements'!$X$6,'L2 length measurements'!$X$8,'L2 length measurements'!$X$11,'L2 length measurements'!$X$13,'L2 length measurements'!$X$15)</c:f>
              <c:numCache>
                <c:formatCode>General</c:formatCode>
                <c:ptCount val="6"/>
                <c:pt idx="0">
                  <c:v>14.91</c:v>
                </c:pt>
                <c:pt idx="1">
                  <c:v>15.600000000000001</c:v>
                </c:pt>
                <c:pt idx="2">
                  <c:v>12.749999999999998</c:v>
                </c:pt>
                <c:pt idx="3">
                  <c:v>10.481</c:v>
                </c:pt>
                <c:pt idx="4">
                  <c:v>9.3120000000000012</c:v>
                </c:pt>
                <c:pt idx="5">
                  <c:v>10.56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F-4A95-AA9C-4D3AD245A143}"/>
            </c:ext>
          </c:extLst>
        </c:ser>
        <c:ser>
          <c:idx val="3"/>
          <c:order val="2"/>
          <c:tx>
            <c:v>Before Reaction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('L1 length measurements'!$A$4,'L1 length measurements'!$A$6,'L1 length measurements'!$A$8,'L1 length measurements'!$A$11,'L1 length measurements'!$A$13,'L1 length measurements'!$A$15,'L1 length measurements'!$A$17,'L1 length measurements'!$A$19,'L1 length measurements'!$A$21,'L1 length measurements'!$A$23)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('L2 length measurements'!$AB$4,'L2 length measurements'!$AB$6,'L2 length measurements'!$AB$8,'L2 length measurements'!$AB$11,'L2 length measurements'!$AB$13,'L2 length measurements'!$AB$15)</c:f>
              <c:numCache>
                <c:formatCode>General</c:formatCode>
                <c:ptCount val="6"/>
                <c:pt idx="0">
                  <c:v>13.4</c:v>
                </c:pt>
                <c:pt idx="1">
                  <c:v>15.2</c:v>
                </c:pt>
                <c:pt idx="2">
                  <c:v>10.1</c:v>
                </c:pt>
                <c:pt idx="3">
                  <c:v>10.172999999999998</c:v>
                </c:pt>
                <c:pt idx="4">
                  <c:v>8.35</c:v>
                </c:pt>
                <c:pt idx="5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F-4A95-AA9C-4D3AD245A143}"/>
            </c:ext>
          </c:extLst>
        </c:ser>
        <c:ser>
          <c:idx val="2"/>
          <c:order val="3"/>
          <c:tx>
            <c:v>After reaction</c:v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('L1 length measurements'!$A$4,'L1 length measurements'!$A$6,'L1 length measurements'!$A$8,'L1 length measurements'!$A$11,'L1 length measurements'!$A$13,'L1 length measurements'!$A$15,'L1 length measurements'!$A$17,'L1 length measurements'!$A$19,'L1 length measurements'!$A$21,'L1 length measurements'!$A$23)</c:f>
              <c:strCache>
                <c:ptCount val="6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('L2 length measurements'!$AC$4,'L2 length measurements'!$AC$6,'L2 length measurements'!$AC$8,'L2 length measurements'!$AC$11,'L2 length measurements'!$AC$13,'L2 length measurements'!$AC$15)</c:f>
              <c:numCache>
                <c:formatCode>General</c:formatCode>
                <c:ptCount val="6"/>
                <c:pt idx="0">
                  <c:v>4</c:v>
                </c:pt>
                <c:pt idx="1">
                  <c:v>6.82</c:v>
                </c:pt>
                <c:pt idx="2">
                  <c:v>4.3</c:v>
                </c:pt>
                <c:pt idx="3">
                  <c:v>3.7480000000000002</c:v>
                </c:pt>
                <c:pt idx="4">
                  <c:v>2.7</c:v>
                </c:pt>
                <c:pt idx="5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F-4A95-AA9C-4D3AD245A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109408"/>
        <c:axId val="553109800"/>
      </c:barChart>
      <c:catAx>
        <c:axId val="553109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Coil</a:t>
                </a:r>
                <a:r>
                  <a:rPr lang="en-US"/>
                  <a:t> #</a:t>
                </a:r>
              </a:p>
            </c:rich>
          </c:tx>
          <c:layout>
            <c:manualLayout>
              <c:xMode val="edge"/>
              <c:yMode val="edge"/>
              <c:x val="0.49812767252951035"/>
              <c:y val="0.936612107808557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553109800"/>
        <c:crosses val="autoZero"/>
        <c:auto val="1"/>
        <c:lblAlgn val="ctr"/>
        <c:lblOffset val="100"/>
        <c:tickLblSkip val="1"/>
        <c:noMultiLvlLbl val="1"/>
      </c:catAx>
      <c:valAx>
        <c:axId val="553109800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Pole Gap [mm]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5531094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1604048175876085E-2"/>
          <c:y val="0.13720742534301855"/>
          <c:w val="0.84588563072849643"/>
          <c:h val="5.1119139768545881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16</xdr:col>
      <xdr:colOff>438150</xdr:colOff>
      <xdr:row>2</xdr:row>
      <xdr:rowOff>152400</xdr:rowOff>
    </xdr:to>
    <xdr:pic>
      <xdr:nvPicPr>
        <xdr:cNvPr id="2" name="Picture 1" descr="part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6200"/>
          <a:ext cx="27241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29</xdr:row>
      <xdr:rowOff>180975</xdr:rowOff>
    </xdr:from>
    <xdr:to>
      <xdr:col>17</xdr:col>
      <xdr:colOff>499636</xdr:colOff>
      <xdr:row>47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172325"/>
          <a:ext cx="10348486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428624</xdr:colOff>
      <xdr:row>17</xdr:row>
      <xdr:rowOff>223837</xdr:rowOff>
    </xdr:from>
    <xdr:to>
      <xdr:col>9</xdr:col>
      <xdr:colOff>342899</xdr:colOff>
      <xdr:row>28</xdr:row>
      <xdr:rowOff>242887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17</xdr:row>
      <xdr:rowOff>238125</xdr:rowOff>
    </xdr:from>
    <xdr:to>
      <xdr:col>15</xdr:col>
      <xdr:colOff>523875</xdr:colOff>
      <xdr:row>29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247650</xdr:colOff>
      <xdr:row>18</xdr:row>
      <xdr:rowOff>28575</xdr:rowOff>
    </xdr:from>
    <xdr:to>
      <xdr:col>23</xdr:col>
      <xdr:colOff>0</xdr:colOff>
      <xdr:row>29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</a:t>
          </a:r>
          <a:r>
            <a:rPr lang="en-US" sz="800" baseline="0"/>
            <a:t>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B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C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D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E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G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F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H (cm)</a:t>
          </a:r>
          <a:endParaRPr lang="en-US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</a:t>
          </a:r>
          <a:r>
            <a:rPr lang="en-US" sz="800" baseline="0"/>
            <a:t>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B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C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D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E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G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F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H (cm)</a:t>
          </a:r>
          <a:endParaRPr lang="en-US" sz="800"/>
        </a:p>
      </cdr:txBody>
    </cdr:sp>
  </cdr:relSizeAnchor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</a:t>
          </a:r>
          <a:r>
            <a:rPr lang="en-US" sz="800" baseline="0"/>
            <a:t>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B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C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D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E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G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F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H (cm)</a:t>
          </a:r>
          <a:endParaRPr lang="en-US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</a:t>
          </a:r>
          <a:r>
            <a:rPr lang="en-US" sz="800" baseline="0"/>
            <a:t>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B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C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D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E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G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F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H (cm)</a:t>
          </a:r>
          <a:endParaRPr lang="en-US" sz="8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26</xdr:row>
      <xdr:rowOff>47625</xdr:rowOff>
    </xdr:from>
    <xdr:to>
      <xdr:col>17</xdr:col>
      <xdr:colOff>45105</xdr:colOff>
      <xdr:row>45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353175"/>
          <a:ext cx="955105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104775</xdr:colOff>
      <xdr:row>28</xdr:row>
      <xdr:rowOff>180975</xdr:rowOff>
    </xdr:from>
    <xdr:to>
      <xdr:col>24</xdr:col>
      <xdr:colOff>114300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43</xdr:row>
      <xdr:rowOff>180975</xdr:rowOff>
    </xdr:from>
    <xdr:to>
      <xdr:col>24</xdr:col>
      <xdr:colOff>19050</xdr:colOff>
      <xdr:row>58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I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J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K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L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M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O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N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P (cm)</a:t>
          </a:r>
          <a:endParaRPr lang="en-US" sz="8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0.09375</cdr:x>
      <cdr:y>0.87674</cdr:y>
    </cdr:from>
    <cdr:to>
      <cdr:x>0.20833</cdr:x>
      <cdr:y>0.94965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163" y="2405073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0"/>
            <a:t>I (mm)</a:t>
          </a:r>
          <a:endParaRPr lang="en-US" sz="800"/>
        </a:p>
      </cdr:txBody>
    </cdr:sp>
  </cdr:relSizeAnchor>
  <cdr:relSizeAnchor xmlns:cdr="http://schemas.openxmlformats.org/drawingml/2006/chartDrawing">
    <cdr:from>
      <cdr:x>0.19236</cdr:x>
      <cdr:y>0.87616</cdr:y>
    </cdr:from>
    <cdr:to>
      <cdr:x>0.30694</cdr:x>
      <cdr:y>0.94907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21611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J (mm)</a:t>
          </a:r>
          <a:endParaRPr lang="en-US" sz="800"/>
        </a:p>
      </cdr:txBody>
    </cdr:sp>
  </cdr:relSizeAnchor>
  <cdr:relSizeAnchor xmlns:cdr="http://schemas.openxmlformats.org/drawingml/2006/chartDrawing">
    <cdr:from>
      <cdr:x>0.28611</cdr:x>
      <cdr:y>0.87963</cdr:y>
    </cdr:from>
    <cdr:to>
      <cdr:x>0.40069</cdr:x>
      <cdr:y>0.95255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70774" y="2413001"/>
          <a:ext cx="548962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K (mm)</a:t>
          </a:r>
          <a:endParaRPr lang="en-US" sz="800"/>
        </a:p>
      </cdr:txBody>
    </cdr:sp>
  </cdr:relSizeAnchor>
  <cdr:relSizeAnchor xmlns:cdr="http://schemas.openxmlformats.org/drawingml/2006/chartDrawing">
    <cdr:from>
      <cdr:x>0.37361</cdr:x>
      <cdr:y>0.87616</cdr:y>
    </cdr:from>
    <cdr:to>
      <cdr:x>0.48819</cdr:x>
      <cdr:y>0.94907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89994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L (mm)</a:t>
          </a:r>
          <a:endParaRPr lang="en-US" sz="800"/>
        </a:p>
      </cdr:txBody>
    </cdr:sp>
  </cdr:relSizeAnchor>
  <cdr:relSizeAnchor xmlns:cdr="http://schemas.openxmlformats.org/drawingml/2006/chartDrawing">
    <cdr:from>
      <cdr:x>0.45903</cdr:x>
      <cdr:y>0.87616</cdr:y>
    </cdr:from>
    <cdr:to>
      <cdr:x>0.57361</cdr:x>
      <cdr:y>0.94907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99247" y="2403482"/>
          <a:ext cx="548962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M (mm)</a:t>
          </a:r>
          <a:endParaRPr lang="en-US" sz="800"/>
        </a:p>
      </cdr:txBody>
    </cdr:sp>
  </cdr:relSizeAnchor>
  <cdr:relSizeAnchor xmlns:cdr="http://schemas.openxmlformats.org/drawingml/2006/chartDrawing">
    <cdr:from>
      <cdr:x>0.61528</cdr:x>
      <cdr:y>0.87616</cdr:y>
    </cdr:from>
    <cdr:to>
      <cdr:x>0.72986</cdr:x>
      <cdr:y>0.94907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47853" y="2403482"/>
          <a:ext cx="548961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O (mm)</a:t>
          </a:r>
          <a:endParaRPr lang="en-US" sz="800"/>
        </a:p>
      </cdr:txBody>
    </cdr:sp>
  </cdr:relSizeAnchor>
  <cdr:relSizeAnchor xmlns:cdr="http://schemas.openxmlformats.org/drawingml/2006/chartDrawing">
    <cdr:from>
      <cdr:x>0.53819</cdr:x>
      <cdr:y>0.87616</cdr:y>
    </cdr:from>
    <cdr:to>
      <cdr:x>0.65278</cdr:x>
      <cdr:y>0.94907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8509" y="2403482"/>
          <a:ext cx="549009" cy="20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N (mm)</a:t>
          </a:r>
          <a:endParaRPr lang="en-US" sz="800"/>
        </a:p>
      </cdr:txBody>
    </cdr:sp>
  </cdr:relSizeAnchor>
  <cdr:relSizeAnchor xmlns:cdr="http://schemas.openxmlformats.org/drawingml/2006/chartDrawing">
    <cdr:from>
      <cdr:x>0.70694</cdr:x>
      <cdr:y>0.87963</cdr:y>
    </cdr:from>
    <cdr:to>
      <cdr:x>0.82153</cdr:x>
      <cdr:y>0.95255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387003" y="2413001"/>
          <a:ext cx="549009" cy="200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/>
            <a:t>P (cm)</a:t>
          </a:r>
          <a:endParaRPr lang="en-US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18" sqref="F18"/>
    </sheetView>
  </sheetViews>
  <sheetFormatPr defaultRowHeight="15" x14ac:dyDescent="0.25"/>
  <cols>
    <col min="1" max="5" width="13.7109375" customWidth="1"/>
    <col min="6" max="6" width="17.140625" customWidth="1"/>
    <col min="7" max="10" width="18.7109375" customWidth="1"/>
    <col min="11" max="19" width="13.7109375" customWidth="1"/>
  </cols>
  <sheetData>
    <row r="1" spans="1:10" ht="29.1" customHeight="1" thickBot="1" x14ac:dyDescent="0.3">
      <c r="A1" s="138" t="s">
        <v>0</v>
      </c>
      <c r="B1" s="147" t="s">
        <v>1</v>
      </c>
      <c r="C1" s="138" t="s">
        <v>2</v>
      </c>
      <c r="D1" s="148" t="s">
        <v>3</v>
      </c>
      <c r="E1" s="138" t="s">
        <v>4</v>
      </c>
      <c r="F1" s="148" t="s">
        <v>5</v>
      </c>
      <c r="G1" s="147" t="s">
        <v>6</v>
      </c>
      <c r="H1" s="138" t="s">
        <v>7</v>
      </c>
      <c r="I1" s="149" t="s">
        <v>8</v>
      </c>
      <c r="J1" s="152" t="s">
        <v>9</v>
      </c>
    </row>
    <row r="2" spans="1:10" ht="29.1" customHeight="1" thickBot="1" x14ac:dyDescent="0.3">
      <c r="A2" s="150" t="s">
        <v>10</v>
      </c>
      <c r="B2" s="29" t="s">
        <v>11</v>
      </c>
      <c r="C2" s="23" t="s">
        <v>12</v>
      </c>
      <c r="D2" s="23" t="s">
        <v>13</v>
      </c>
      <c r="E2" s="23" t="s">
        <v>14</v>
      </c>
      <c r="F2" s="23" t="s">
        <v>108</v>
      </c>
      <c r="G2" s="23" t="s">
        <v>16</v>
      </c>
      <c r="H2" s="23" t="s">
        <v>17</v>
      </c>
      <c r="I2" s="23" t="s">
        <v>16</v>
      </c>
      <c r="J2" s="6" t="s">
        <v>18</v>
      </c>
    </row>
    <row r="3" spans="1:10" ht="29.1" customHeight="1" thickBot="1" x14ac:dyDescent="0.3">
      <c r="A3" s="138" t="s">
        <v>19</v>
      </c>
      <c r="B3" s="24" t="s">
        <v>20</v>
      </c>
      <c r="C3" s="18" t="s">
        <v>12</v>
      </c>
      <c r="D3" s="18" t="s">
        <v>13</v>
      </c>
      <c r="E3" s="18" t="s">
        <v>14</v>
      </c>
      <c r="F3" s="18" t="s">
        <v>108</v>
      </c>
      <c r="G3" s="18" t="s">
        <v>16</v>
      </c>
      <c r="H3" s="23" t="s">
        <v>17</v>
      </c>
      <c r="I3" s="18" t="s">
        <v>16</v>
      </c>
      <c r="J3" s="6" t="s">
        <v>18</v>
      </c>
    </row>
    <row r="4" spans="1:10" ht="29.1" customHeight="1" thickBot="1" x14ac:dyDescent="0.3">
      <c r="A4" s="150" t="s">
        <v>21</v>
      </c>
      <c r="B4" s="24" t="s">
        <v>20</v>
      </c>
      <c r="C4" s="18" t="s">
        <v>22</v>
      </c>
      <c r="D4" s="18" t="s">
        <v>23</v>
      </c>
      <c r="E4" s="18" t="s">
        <v>24</v>
      </c>
      <c r="F4" s="18" t="s">
        <v>109</v>
      </c>
      <c r="G4" s="18" t="s">
        <v>25</v>
      </c>
      <c r="H4" s="23" t="s">
        <v>17</v>
      </c>
      <c r="I4" s="18" t="s">
        <v>26</v>
      </c>
      <c r="J4" s="6" t="s">
        <v>18</v>
      </c>
    </row>
    <row r="5" spans="1:10" ht="29.1" customHeight="1" thickBot="1" x14ac:dyDescent="0.3">
      <c r="A5" s="138" t="s">
        <v>27</v>
      </c>
      <c r="B5" s="24" t="s">
        <v>20</v>
      </c>
      <c r="C5" s="18" t="s">
        <v>22</v>
      </c>
      <c r="D5" s="18" t="s">
        <v>13</v>
      </c>
      <c r="E5" s="18" t="s">
        <v>14</v>
      </c>
      <c r="F5" s="18" t="s">
        <v>108</v>
      </c>
      <c r="G5" s="18" t="s">
        <v>16</v>
      </c>
      <c r="H5" s="23" t="s">
        <v>17</v>
      </c>
      <c r="I5" s="18" t="s">
        <v>28</v>
      </c>
      <c r="J5" s="6" t="s">
        <v>29</v>
      </c>
    </row>
    <row r="6" spans="1:10" ht="29.1" customHeight="1" thickBot="1" x14ac:dyDescent="0.3">
      <c r="A6" s="151" t="s">
        <v>30</v>
      </c>
      <c r="B6" s="24" t="s">
        <v>20</v>
      </c>
      <c r="C6" s="18" t="s">
        <v>22</v>
      </c>
      <c r="D6" s="18" t="s">
        <v>23</v>
      </c>
      <c r="E6" s="18" t="s">
        <v>14</v>
      </c>
      <c r="F6" s="18" t="s">
        <v>108</v>
      </c>
      <c r="G6" s="18" t="s">
        <v>25</v>
      </c>
      <c r="H6" s="23" t="s">
        <v>17</v>
      </c>
      <c r="I6" s="18" t="s">
        <v>26</v>
      </c>
      <c r="J6" s="6" t="s">
        <v>18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zoomScale="130" zoomScaleNormal="13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13" sqref="H13"/>
    </sheetView>
  </sheetViews>
  <sheetFormatPr defaultColWidth="9.140625" defaultRowHeight="15" x14ac:dyDescent="0.25"/>
  <cols>
    <col min="1" max="1" width="9.140625" style="1"/>
    <col min="2" max="2" width="19" style="1" customWidth="1"/>
    <col min="3" max="3" width="8.5703125" style="1" customWidth="1"/>
    <col min="4" max="4" width="8.5703125" style="84" customWidth="1"/>
    <col min="5" max="5" width="7.7109375" style="1" customWidth="1"/>
    <col min="6" max="7" width="7.7109375" style="86" customWidth="1"/>
    <col min="8" max="8" width="7.7109375" style="83" customWidth="1"/>
    <col min="9" max="9" width="23.28515625" style="1" customWidth="1"/>
    <col min="10" max="10" width="14" style="1" customWidth="1"/>
    <col min="11" max="12" width="10.85546875" style="1" customWidth="1"/>
    <col min="13" max="21" width="9.140625" style="1"/>
    <col min="22" max="22" width="16.85546875" style="1" customWidth="1"/>
    <col min="23" max="29" width="9.140625" style="1"/>
  </cols>
  <sheetData>
    <row r="1" spans="1:31" s="33" customFormat="1" ht="20.25" customHeight="1" x14ac:dyDescent="0.35">
      <c r="A1" s="180" t="s">
        <v>31</v>
      </c>
      <c r="B1" s="159" t="s">
        <v>34</v>
      </c>
      <c r="C1" s="178" t="s">
        <v>35</v>
      </c>
      <c r="D1" s="178"/>
      <c r="E1" s="178"/>
      <c r="F1" s="178"/>
      <c r="G1" s="178"/>
      <c r="H1" s="178"/>
      <c r="I1" s="31" t="s">
        <v>36</v>
      </c>
      <c r="J1" s="178" t="s">
        <v>37</v>
      </c>
      <c r="K1" s="178"/>
      <c r="L1" s="178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1" s="37" customFormat="1" ht="76.5" customHeight="1" x14ac:dyDescent="0.25">
      <c r="A2" s="180"/>
      <c r="B2" s="160"/>
      <c r="C2" s="161" t="s">
        <v>38</v>
      </c>
      <c r="D2" s="161" t="s">
        <v>39</v>
      </c>
      <c r="E2" s="162" t="s">
        <v>40</v>
      </c>
      <c r="F2" s="179" t="s">
        <v>41</v>
      </c>
      <c r="G2" s="179" t="s">
        <v>42</v>
      </c>
      <c r="H2" s="179" t="s">
        <v>43</v>
      </c>
      <c r="I2" s="162" t="s">
        <v>44</v>
      </c>
      <c r="J2" s="162" t="s">
        <v>45</v>
      </c>
      <c r="K2" s="162" t="s">
        <v>46</v>
      </c>
      <c r="L2" s="162" t="s">
        <v>47</v>
      </c>
      <c r="M2" s="34"/>
      <c r="N2" s="35"/>
      <c r="O2" s="36"/>
      <c r="P2" s="36"/>
      <c r="Q2" s="36"/>
      <c r="R2" s="36"/>
      <c r="S2" s="36"/>
      <c r="T2" s="36"/>
      <c r="U2" s="36"/>
      <c r="V2" s="35"/>
      <c r="W2" s="34"/>
      <c r="X2" s="34"/>
      <c r="Y2" s="34"/>
      <c r="Z2" s="34"/>
      <c r="AA2" s="34"/>
      <c r="AB2" s="34"/>
      <c r="AC2" s="34"/>
      <c r="AD2" s="34"/>
      <c r="AE2" s="34"/>
    </row>
    <row r="3" spans="1:31" s="37" customFormat="1" ht="18" customHeight="1" thickBot="1" x14ac:dyDescent="0.3">
      <c r="A3" s="180"/>
      <c r="B3" s="170"/>
      <c r="C3" s="161"/>
      <c r="D3" s="161"/>
      <c r="E3" s="162"/>
      <c r="F3" s="179"/>
      <c r="G3" s="179"/>
      <c r="H3" s="179"/>
      <c r="I3" s="162"/>
      <c r="J3" s="162"/>
      <c r="K3" s="162"/>
      <c r="L3" s="162"/>
      <c r="M3" s="34"/>
      <c r="N3" s="35"/>
      <c r="O3" s="36"/>
      <c r="P3" s="36"/>
      <c r="Q3" s="36"/>
      <c r="R3" s="36"/>
      <c r="S3" s="36"/>
      <c r="T3" s="36"/>
      <c r="U3" s="36"/>
      <c r="V3" s="35"/>
      <c r="W3" s="34"/>
      <c r="X3" s="34"/>
      <c r="Y3" s="34"/>
      <c r="Z3" s="34"/>
      <c r="AA3" s="34"/>
      <c r="AB3" s="34"/>
      <c r="AC3" s="34"/>
      <c r="AD3" s="34"/>
      <c r="AE3" s="34"/>
    </row>
    <row r="4" spans="1:31" s="69" customFormat="1" ht="20.100000000000001" customHeight="1" x14ac:dyDescent="0.25">
      <c r="A4" s="44">
        <v>1</v>
      </c>
      <c r="B4" s="62" t="s">
        <v>48</v>
      </c>
      <c r="C4" s="172">
        <v>40</v>
      </c>
      <c r="D4" s="172" t="s">
        <v>49</v>
      </c>
      <c r="E4" s="173">
        <v>109</v>
      </c>
      <c r="F4" s="174">
        <v>441.7</v>
      </c>
      <c r="G4" s="174">
        <f>18.8+19.4</f>
        <v>38.200000000000003</v>
      </c>
      <c r="H4" s="175">
        <f t="shared" ref="H4:H8" si="0">F4-G4</f>
        <v>403.5</v>
      </c>
      <c r="I4" s="176" t="s">
        <v>50</v>
      </c>
      <c r="J4" s="177" t="s">
        <v>51</v>
      </c>
      <c r="K4" s="9">
        <v>25</v>
      </c>
      <c r="L4" s="9">
        <v>11.8</v>
      </c>
      <c r="M4" s="66"/>
      <c r="N4" s="67"/>
      <c r="O4" s="66"/>
      <c r="P4" s="67"/>
      <c r="Q4" s="66"/>
      <c r="R4" s="66"/>
      <c r="S4" s="66"/>
      <c r="T4" s="66"/>
      <c r="U4" s="66"/>
      <c r="V4" s="66"/>
      <c r="W4" s="66"/>
      <c r="X4" s="66"/>
      <c r="Y4" s="66"/>
      <c r="Z4" s="68"/>
      <c r="AA4" s="68"/>
      <c r="AB4" s="68"/>
      <c r="AC4" s="68"/>
      <c r="AD4" s="68"/>
      <c r="AE4" s="68"/>
    </row>
    <row r="5" spans="1:31" s="63" customFormat="1" ht="20.100000000000001" customHeight="1" x14ac:dyDescent="0.25">
      <c r="A5" s="44">
        <v>2</v>
      </c>
      <c r="B5" s="169" t="s">
        <v>52</v>
      </c>
      <c r="C5" s="62">
        <v>40</v>
      </c>
      <c r="D5" s="62" t="s">
        <v>49</v>
      </c>
      <c r="E5" s="64">
        <v>109</v>
      </c>
      <c r="F5" s="64">
        <v>444</v>
      </c>
      <c r="G5" s="64">
        <f>14.8+23.1</f>
        <v>37.900000000000006</v>
      </c>
      <c r="H5" s="135">
        <f t="shared" si="0"/>
        <v>406.1</v>
      </c>
      <c r="I5" s="65" t="s">
        <v>50</v>
      </c>
      <c r="J5" s="30" t="s">
        <v>51</v>
      </c>
      <c r="K5" s="30">
        <v>25</v>
      </c>
      <c r="L5" s="30">
        <v>11.8</v>
      </c>
      <c r="M5" s="2"/>
      <c r="N5" s="158"/>
      <c r="O5" s="2"/>
      <c r="P5" s="158"/>
      <c r="Q5" s="2"/>
      <c r="R5" s="2"/>
      <c r="S5" s="2"/>
      <c r="T5" s="2"/>
      <c r="U5" s="2"/>
      <c r="V5" s="2"/>
      <c r="W5" s="2"/>
      <c r="X5" s="2"/>
      <c r="Y5" s="2"/>
      <c r="Z5" s="98"/>
      <c r="AA5" s="98"/>
      <c r="AB5" s="98"/>
      <c r="AC5" s="98"/>
      <c r="AD5" s="98"/>
      <c r="AE5" s="98"/>
    </row>
    <row r="6" spans="1:31" s="63" customFormat="1" ht="20.100000000000001" customHeight="1" x14ac:dyDescent="0.25">
      <c r="A6" s="44">
        <v>3</v>
      </c>
      <c r="B6" s="169" t="s">
        <v>53</v>
      </c>
      <c r="C6" s="62">
        <v>40</v>
      </c>
      <c r="D6" s="62" t="s">
        <v>49</v>
      </c>
      <c r="E6" s="62">
        <v>109</v>
      </c>
      <c r="F6" s="62">
        <v>445.6</v>
      </c>
      <c r="G6" s="62">
        <f>16+23</f>
        <v>39</v>
      </c>
      <c r="H6" s="135">
        <f t="shared" si="0"/>
        <v>406.6</v>
      </c>
      <c r="I6" s="65" t="s">
        <v>50</v>
      </c>
      <c r="J6" s="30" t="s">
        <v>51</v>
      </c>
      <c r="K6" s="30">
        <v>25</v>
      </c>
      <c r="L6" s="30">
        <v>11.8</v>
      </c>
      <c r="M6" s="2"/>
      <c r="N6" s="158"/>
      <c r="O6" s="2"/>
      <c r="P6" s="158"/>
      <c r="Q6" s="2"/>
      <c r="R6" s="2"/>
      <c r="S6" s="2"/>
      <c r="T6" s="2"/>
      <c r="U6" s="2"/>
      <c r="V6" s="2"/>
      <c r="W6" s="2"/>
      <c r="X6" s="2"/>
      <c r="Y6" s="2"/>
      <c r="Z6" s="98"/>
      <c r="AA6" s="98"/>
      <c r="AB6" s="98"/>
      <c r="AC6" s="98"/>
      <c r="AD6" s="98"/>
      <c r="AE6" s="98"/>
    </row>
    <row r="7" spans="1:31" s="63" customFormat="1" ht="20.100000000000001" customHeight="1" x14ac:dyDescent="0.25">
      <c r="A7" s="44">
        <v>4</v>
      </c>
      <c r="B7" s="169" t="s">
        <v>54</v>
      </c>
      <c r="C7" s="62">
        <v>40</v>
      </c>
      <c r="D7" s="62" t="s">
        <v>49</v>
      </c>
      <c r="E7" s="62">
        <v>109</v>
      </c>
      <c r="F7" s="61">
        <v>440.8</v>
      </c>
      <c r="G7" s="61">
        <f>17.7+18.1</f>
        <v>35.799999999999997</v>
      </c>
      <c r="H7" s="135">
        <f t="shared" si="0"/>
        <v>405</v>
      </c>
      <c r="I7" s="65" t="s">
        <v>50</v>
      </c>
      <c r="J7" s="30" t="s">
        <v>51</v>
      </c>
      <c r="K7" s="30">
        <v>25</v>
      </c>
      <c r="L7" s="30">
        <v>11.8</v>
      </c>
      <c r="M7" s="2"/>
      <c r="N7" s="158"/>
      <c r="O7" s="2"/>
      <c r="P7" s="158"/>
      <c r="Q7" s="2"/>
      <c r="R7" s="2"/>
      <c r="S7" s="2"/>
      <c r="T7" s="2"/>
      <c r="U7" s="2"/>
      <c r="V7" s="2"/>
      <c r="W7" s="2"/>
      <c r="X7" s="2"/>
      <c r="Y7" s="2"/>
      <c r="Z7" s="98"/>
      <c r="AA7" s="98"/>
      <c r="AB7" s="98"/>
      <c r="AC7" s="98"/>
      <c r="AD7" s="98"/>
      <c r="AE7" s="98"/>
    </row>
    <row r="8" spans="1:31" s="63" customFormat="1" ht="20.100000000000001" customHeight="1" x14ac:dyDescent="0.25">
      <c r="A8" s="44">
        <v>5</v>
      </c>
      <c r="B8" s="171" t="s">
        <v>55</v>
      </c>
      <c r="C8" s="62">
        <v>40</v>
      </c>
      <c r="D8" s="62" t="s">
        <v>49</v>
      </c>
      <c r="E8" s="62">
        <v>109</v>
      </c>
      <c r="F8" s="62">
        <v>446.1</v>
      </c>
      <c r="G8" s="62">
        <f>18.5+17.9</f>
        <v>36.4</v>
      </c>
      <c r="H8" s="135">
        <f t="shared" si="0"/>
        <v>409.70000000000005</v>
      </c>
      <c r="I8" s="136" t="s">
        <v>50</v>
      </c>
      <c r="J8" s="30" t="s">
        <v>51</v>
      </c>
      <c r="K8" s="30">
        <v>25</v>
      </c>
      <c r="L8" s="30">
        <v>11.8</v>
      </c>
      <c r="M8" s="2"/>
      <c r="N8" s="158"/>
      <c r="O8" s="2"/>
      <c r="P8" s="158"/>
      <c r="Q8" s="2"/>
      <c r="R8" s="2"/>
      <c r="S8" s="2"/>
      <c r="T8" s="2"/>
      <c r="U8" s="2"/>
      <c r="V8" s="2"/>
      <c r="W8" s="2"/>
      <c r="X8" s="2"/>
      <c r="Y8" s="2"/>
      <c r="Z8" s="98"/>
      <c r="AA8" s="98"/>
      <c r="AB8" s="98"/>
      <c r="AC8" s="98"/>
      <c r="AD8" s="98"/>
      <c r="AE8" s="98"/>
    </row>
    <row r="10" spans="1:31" x14ac:dyDescent="0.25">
      <c r="A10" s="98"/>
      <c r="B10" s="98"/>
      <c r="C10" s="98"/>
      <c r="D10" s="98"/>
      <c r="E10" s="98"/>
      <c r="F10" s="98"/>
      <c r="G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</row>
  </sheetData>
  <mergeCells count="14">
    <mergeCell ref="J1:L1"/>
    <mergeCell ref="J2:J3"/>
    <mergeCell ref="K2:K3"/>
    <mergeCell ref="L2:L3"/>
    <mergeCell ref="I2:I3"/>
    <mergeCell ref="A1:A3"/>
    <mergeCell ref="B1:B3"/>
    <mergeCell ref="C1:H1"/>
    <mergeCell ref="C2:C3"/>
    <mergeCell ref="E2:E3"/>
    <mergeCell ref="H2:H3"/>
    <mergeCell ref="D2:D3"/>
    <mergeCell ref="F2:F3"/>
    <mergeCell ref="G2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7" sqref="A17:XFD24"/>
    </sheetView>
  </sheetViews>
  <sheetFormatPr defaultColWidth="9.140625" defaultRowHeight="15" x14ac:dyDescent="0.25"/>
  <cols>
    <col min="1" max="1" width="9.140625" style="19"/>
    <col min="11" max="11" width="12.5703125" customWidth="1"/>
    <col min="12" max="12" width="12.28515625" customWidth="1"/>
    <col min="13" max="13" width="17.85546875" customWidth="1"/>
    <col min="20" max="20" width="12" bestFit="1" customWidth="1"/>
    <col min="21" max="21" width="9.28515625" customWidth="1"/>
    <col min="22" max="22" width="12.28515625" customWidth="1"/>
    <col min="23" max="23" width="12.140625" customWidth="1"/>
    <col min="24" max="24" width="10.7109375" customWidth="1"/>
    <col min="25" max="25" width="11" customWidth="1"/>
  </cols>
  <sheetData>
    <row r="1" spans="1:30" s="47" customFormat="1" ht="21.75" customHeight="1" thickBot="1" x14ac:dyDescent="0.4">
      <c r="A1" s="41"/>
      <c r="B1" s="163" t="s">
        <v>56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65" t="s">
        <v>57</v>
      </c>
      <c r="N1" s="163"/>
      <c r="O1" s="163"/>
      <c r="P1" s="163"/>
      <c r="Q1" s="163"/>
      <c r="R1" s="163"/>
      <c r="S1" s="163"/>
      <c r="T1" s="163"/>
      <c r="U1" s="163"/>
      <c r="V1" s="163"/>
      <c r="W1" s="164"/>
      <c r="X1" s="166"/>
      <c r="Y1" s="167"/>
      <c r="Z1" s="167"/>
      <c r="AA1" s="168"/>
    </row>
    <row r="2" spans="1:30" s="38" customFormat="1" ht="60.75" customHeight="1" thickBot="1" x14ac:dyDescent="0.3">
      <c r="A2" s="42" t="s">
        <v>31</v>
      </c>
      <c r="B2" s="49" t="s">
        <v>58</v>
      </c>
      <c r="C2" s="156" t="s">
        <v>59</v>
      </c>
      <c r="D2" s="156" t="s">
        <v>60</v>
      </c>
      <c r="E2" s="156" t="s">
        <v>61</v>
      </c>
      <c r="F2" s="156" t="s">
        <v>62</v>
      </c>
      <c r="G2" s="156" t="s">
        <v>63</v>
      </c>
      <c r="H2" s="156" t="s">
        <v>64</v>
      </c>
      <c r="I2" s="156" t="s">
        <v>65</v>
      </c>
      <c r="J2" s="156" t="s">
        <v>66</v>
      </c>
      <c r="K2" s="157" t="s">
        <v>67</v>
      </c>
      <c r="L2" s="50" t="s">
        <v>68</v>
      </c>
      <c r="M2" s="48" t="s">
        <v>58</v>
      </c>
      <c r="N2" s="156" t="s">
        <v>59</v>
      </c>
      <c r="O2" s="156" t="s">
        <v>60</v>
      </c>
      <c r="P2" s="156" t="s">
        <v>61</v>
      </c>
      <c r="Q2" s="156" t="s">
        <v>62</v>
      </c>
      <c r="R2" s="156" t="s">
        <v>63</v>
      </c>
      <c r="S2" s="156" t="s">
        <v>64</v>
      </c>
      <c r="T2" s="156" t="s">
        <v>65</v>
      </c>
      <c r="U2" s="157" t="s">
        <v>66</v>
      </c>
      <c r="V2" s="157" t="s">
        <v>67</v>
      </c>
      <c r="W2" s="89" t="s">
        <v>68</v>
      </c>
      <c r="X2" s="48"/>
      <c r="Y2" s="50"/>
      <c r="Z2" s="94"/>
      <c r="AA2" s="95"/>
    </row>
    <row r="3" spans="1:30" s="115" customFormat="1" ht="20.100000000000001" customHeight="1" x14ac:dyDescent="0.25">
      <c r="A3" s="107" t="s">
        <v>69</v>
      </c>
      <c r="B3" s="108">
        <v>0</v>
      </c>
      <c r="C3" s="108">
        <v>74</v>
      </c>
      <c r="D3" s="108">
        <v>125</v>
      </c>
      <c r="E3" s="108">
        <v>184.96</v>
      </c>
      <c r="F3" s="108">
        <v>68.5</v>
      </c>
      <c r="G3" s="108">
        <v>77.5</v>
      </c>
      <c r="H3" s="109">
        <v>116.25</v>
      </c>
      <c r="I3" s="109">
        <v>170.04</v>
      </c>
      <c r="J3" s="109">
        <v>431</v>
      </c>
      <c r="K3" s="109">
        <v>0</v>
      </c>
      <c r="L3" s="110">
        <v>0</v>
      </c>
      <c r="M3" s="108">
        <v>0</v>
      </c>
      <c r="N3" s="108">
        <v>74</v>
      </c>
      <c r="O3" s="108">
        <v>125</v>
      </c>
      <c r="P3" s="108">
        <v>184.96</v>
      </c>
      <c r="Q3" s="108">
        <v>68.5</v>
      </c>
      <c r="R3" s="108">
        <v>77.5</v>
      </c>
      <c r="S3" s="109">
        <v>116.25</v>
      </c>
      <c r="T3" s="109">
        <v>170.04</v>
      </c>
      <c r="U3" s="109">
        <v>431</v>
      </c>
      <c r="V3" s="109">
        <v>0</v>
      </c>
      <c r="W3" s="110">
        <v>0</v>
      </c>
      <c r="X3" s="111"/>
      <c r="Y3" s="112"/>
      <c r="Z3" s="113"/>
      <c r="AA3" s="114"/>
    </row>
    <row r="4" spans="1:30" s="115" customFormat="1" ht="20.100000000000001" customHeight="1" x14ac:dyDescent="0.25">
      <c r="A4" s="107" t="s">
        <v>32</v>
      </c>
      <c r="B4" s="108">
        <v>20.25</v>
      </c>
      <c r="C4" s="108">
        <v>73.34</v>
      </c>
      <c r="D4" s="108">
        <v>123.7</v>
      </c>
      <c r="E4" s="108">
        <v>182.73</v>
      </c>
      <c r="F4" s="108">
        <v>67.86</v>
      </c>
      <c r="G4" s="108">
        <v>76.569999999999993</v>
      </c>
      <c r="H4" s="109">
        <v>114.86</v>
      </c>
      <c r="I4" s="109">
        <v>168.21</v>
      </c>
      <c r="J4" s="109">
        <v>432.7</v>
      </c>
      <c r="K4" s="109">
        <v>8.5</v>
      </c>
      <c r="L4" s="109">
        <v>7.12</v>
      </c>
      <c r="M4" s="116">
        <v>18.07</v>
      </c>
      <c r="N4" s="108">
        <v>73.540000000000006</v>
      </c>
      <c r="O4" s="108">
        <v>123.92</v>
      </c>
      <c r="P4" s="108">
        <v>182.33</v>
      </c>
      <c r="Q4" s="108">
        <v>68.56</v>
      </c>
      <c r="R4" s="108">
        <v>76.739999999999995</v>
      </c>
      <c r="S4" s="108">
        <v>115.63</v>
      </c>
      <c r="T4" s="108">
        <v>168.18</v>
      </c>
      <c r="U4" s="109">
        <v>432.4</v>
      </c>
      <c r="V4" s="109">
        <v>8.69</v>
      </c>
      <c r="W4" s="109">
        <v>7.38</v>
      </c>
      <c r="X4" s="117"/>
      <c r="Y4" s="118"/>
      <c r="Z4" s="113"/>
      <c r="AA4" s="114"/>
    </row>
    <row r="5" spans="1:30" s="115" customFormat="1" ht="20.100000000000001" customHeight="1" x14ac:dyDescent="0.25">
      <c r="A5" s="119" t="s">
        <v>70</v>
      </c>
      <c r="B5" s="108">
        <f>B4-B3</f>
        <v>20.25</v>
      </c>
      <c r="C5" s="108">
        <f t="shared" ref="C5:K5" si="0">C4-C3</f>
        <v>-0.65999999999999659</v>
      </c>
      <c r="D5" s="108">
        <f t="shared" si="0"/>
        <v>-1.2999999999999972</v>
      </c>
      <c r="E5" s="108">
        <f t="shared" si="0"/>
        <v>-2.2300000000000182</v>
      </c>
      <c r="F5" s="108">
        <f t="shared" si="0"/>
        <v>-0.64000000000000057</v>
      </c>
      <c r="G5" s="108">
        <f t="shared" si="0"/>
        <v>-0.93000000000000682</v>
      </c>
      <c r="H5" s="108">
        <f t="shared" si="0"/>
        <v>-1.3900000000000006</v>
      </c>
      <c r="I5" s="108">
        <f t="shared" si="0"/>
        <v>-1.8299999999999841</v>
      </c>
      <c r="J5" s="108">
        <f t="shared" si="0"/>
        <v>1.6999999999999886</v>
      </c>
      <c r="K5" s="108">
        <f t="shared" si="0"/>
        <v>8.5</v>
      </c>
      <c r="L5" s="120">
        <f>L4-L3</f>
        <v>7.12</v>
      </c>
      <c r="M5" s="121">
        <f>M4-M3</f>
        <v>18.07</v>
      </c>
      <c r="N5" s="121">
        <f t="shared" ref="N5:V5" si="1">N4-N3</f>
        <v>-0.45999999999999375</v>
      </c>
      <c r="O5" s="121">
        <f t="shared" si="1"/>
        <v>-1.0799999999999983</v>
      </c>
      <c r="P5" s="121">
        <f t="shared" si="1"/>
        <v>-2.6299999999999955</v>
      </c>
      <c r="Q5" s="121">
        <f t="shared" si="1"/>
        <v>6.0000000000002274E-2</v>
      </c>
      <c r="R5" s="121">
        <f t="shared" si="1"/>
        <v>-0.76000000000000512</v>
      </c>
      <c r="S5" s="121">
        <f t="shared" si="1"/>
        <v>-0.62000000000000455</v>
      </c>
      <c r="T5" s="121">
        <f t="shared" si="1"/>
        <v>-1.8599999999999852</v>
      </c>
      <c r="U5" s="121">
        <f t="shared" si="1"/>
        <v>1.3999999999999773</v>
      </c>
      <c r="V5" s="121">
        <f t="shared" si="1"/>
        <v>8.69</v>
      </c>
      <c r="W5" s="109">
        <f>W4-W3</f>
        <v>7.38</v>
      </c>
      <c r="X5" s="116"/>
      <c r="Y5" s="121"/>
      <c r="Z5" s="113"/>
      <c r="AA5" s="114"/>
    </row>
    <row r="6" spans="1:30" s="115" customFormat="1" ht="20.100000000000001" customHeight="1" x14ac:dyDescent="0.25">
      <c r="A6" s="122" t="s">
        <v>33</v>
      </c>
      <c r="B6" s="118">
        <v>20.25</v>
      </c>
      <c r="C6" s="118">
        <v>73.48</v>
      </c>
      <c r="D6" s="118">
        <v>123.7</v>
      </c>
      <c r="E6" s="118">
        <v>184.46</v>
      </c>
      <c r="F6" s="118">
        <v>68.349999999999994</v>
      </c>
      <c r="G6" s="118">
        <v>76.989999999999995</v>
      </c>
      <c r="H6" s="123">
        <v>115.71</v>
      </c>
      <c r="I6" s="123">
        <v>170.94</v>
      </c>
      <c r="J6" s="123">
        <v>432.7</v>
      </c>
      <c r="K6" s="123">
        <v>7.75</v>
      </c>
      <c r="L6" s="123">
        <v>6.1</v>
      </c>
      <c r="M6" s="117">
        <v>19.28</v>
      </c>
      <c r="N6" s="118">
        <v>73.790000000000006</v>
      </c>
      <c r="O6" s="118">
        <v>125.01</v>
      </c>
      <c r="P6" s="118">
        <v>184.64</v>
      </c>
      <c r="Q6" s="118">
        <v>67.900000000000006</v>
      </c>
      <c r="R6" s="118">
        <v>77.03</v>
      </c>
      <c r="S6" s="118">
        <v>116.4</v>
      </c>
      <c r="T6" s="118">
        <v>171.22</v>
      </c>
      <c r="U6" s="123">
        <v>433.1</v>
      </c>
      <c r="V6" s="123">
        <v>7.45</v>
      </c>
      <c r="W6" s="123">
        <v>6.35</v>
      </c>
      <c r="X6" s="117"/>
      <c r="Y6" s="124"/>
      <c r="Z6" s="125"/>
      <c r="AA6" s="126"/>
    </row>
    <row r="7" spans="1:30" s="115" customFormat="1" ht="20.100000000000001" customHeight="1" x14ac:dyDescent="0.25">
      <c r="A7" s="119" t="s">
        <v>71</v>
      </c>
      <c r="B7" s="108">
        <f t="shared" ref="B7:N7" si="2">B6-B3</f>
        <v>20.25</v>
      </c>
      <c r="C7" s="108">
        <f t="shared" si="2"/>
        <v>-0.51999999999999602</v>
      </c>
      <c r="D7" s="108">
        <f t="shared" si="2"/>
        <v>-1.2999999999999972</v>
      </c>
      <c r="E7" s="108">
        <f t="shared" si="2"/>
        <v>-0.5</v>
      </c>
      <c r="F7" s="108">
        <f t="shared" si="2"/>
        <v>-0.15000000000000568</v>
      </c>
      <c r="G7" s="108">
        <f t="shared" si="2"/>
        <v>-0.51000000000000512</v>
      </c>
      <c r="H7" s="108">
        <f t="shared" si="2"/>
        <v>-0.54000000000000625</v>
      </c>
      <c r="I7" s="108">
        <f t="shared" si="2"/>
        <v>0.90000000000000568</v>
      </c>
      <c r="J7" s="108">
        <f t="shared" si="2"/>
        <v>1.6999999999999886</v>
      </c>
      <c r="K7" s="108">
        <f t="shared" si="2"/>
        <v>7.75</v>
      </c>
      <c r="L7" s="118">
        <f t="shared" si="2"/>
        <v>6.1</v>
      </c>
      <c r="M7" s="127">
        <f t="shared" si="2"/>
        <v>19.28</v>
      </c>
      <c r="N7" s="118">
        <f t="shared" si="2"/>
        <v>-0.20999999999999375</v>
      </c>
      <c r="O7" s="118">
        <f t="shared" ref="O7:U7" si="3">O6-O3</f>
        <v>1.0000000000005116E-2</v>
      </c>
      <c r="P7" s="118">
        <f t="shared" si="3"/>
        <v>-0.3200000000000216</v>
      </c>
      <c r="Q7" s="118">
        <f t="shared" si="3"/>
        <v>-0.59999999999999432</v>
      </c>
      <c r="R7" s="118">
        <f t="shared" si="3"/>
        <v>-0.46999999999999886</v>
      </c>
      <c r="S7" s="118">
        <f t="shared" si="3"/>
        <v>0.15000000000000568</v>
      </c>
      <c r="T7" s="118">
        <f t="shared" si="3"/>
        <v>1.1800000000000068</v>
      </c>
      <c r="U7" s="118">
        <f t="shared" si="3"/>
        <v>2.1000000000000227</v>
      </c>
      <c r="V7" s="118">
        <f>V6-V3</f>
        <v>7.45</v>
      </c>
      <c r="W7" s="118">
        <f>W6-W3</f>
        <v>6.35</v>
      </c>
      <c r="X7" s="117"/>
      <c r="Y7" s="124"/>
      <c r="Z7" s="125"/>
      <c r="AA7" s="126"/>
    </row>
    <row r="8" spans="1:30" s="115" customFormat="1" ht="20.100000000000001" customHeight="1" x14ac:dyDescent="0.25">
      <c r="A8" s="119">
        <v>2</v>
      </c>
      <c r="B8" s="108">
        <v>16.62</v>
      </c>
      <c r="C8" s="118">
        <v>73.400000000000006</v>
      </c>
      <c r="D8" s="118">
        <v>122.78</v>
      </c>
      <c r="E8" s="118">
        <v>183.31</v>
      </c>
      <c r="F8" s="118">
        <v>68.13</v>
      </c>
      <c r="G8" s="118">
        <v>77.5</v>
      </c>
      <c r="H8" s="123">
        <v>115.96</v>
      </c>
      <c r="I8" s="123">
        <v>170.96</v>
      </c>
      <c r="J8" s="123">
        <v>433.2</v>
      </c>
      <c r="K8" s="123"/>
      <c r="L8" s="123"/>
      <c r="M8" s="127">
        <v>15.07</v>
      </c>
      <c r="N8" s="118">
        <v>73.540000000000006</v>
      </c>
      <c r="O8" s="118">
        <v>124.61</v>
      </c>
      <c r="P8" s="118">
        <v>183.65</v>
      </c>
      <c r="Q8" s="118">
        <v>69.010000000000005</v>
      </c>
      <c r="R8" s="118">
        <v>77.540000000000006</v>
      </c>
      <c r="S8" s="118">
        <v>116.79</v>
      </c>
      <c r="T8" s="118">
        <v>171.65</v>
      </c>
      <c r="U8" s="123">
        <v>432.5</v>
      </c>
      <c r="V8" s="118">
        <v>36.35</v>
      </c>
      <c r="W8" s="123">
        <v>37.54</v>
      </c>
      <c r="X8" s="117"/>
      <c r="Y8" s="124"/>
      <c r="Z8" s="125"/>
      <c r="AA8" s="126"/>
    </row>
    <row r="9" spans="1:30" s="115" customFormat="1" ht="20.100000000000001" customHeight="1" x14ac:dyDescent="0.25">
      <c r="A9" s="119" t="s">
        <v>72</v>
      </c>
      <c r="B9" s="118">
        <f>B8-B3</f>
        <v>16.62</v>
      </c>
      <c r="C9" s="118">
        <f t="shared" ref="C9:J9" si="4">C8-C3</f>
        <v>-0.59999999999999432</v>
      </c>
      <c r="D9" s="118">
        <f t="shared" si="4"/>
        <v>-2.2199999999999989</v>
      </c>
      <c r="E9" s="118">
        <f t="shared" si="4"/>
        <v>-1.6500000000000057</v>
      </c>
      <c r="F9" s="118">
        <f t="shared" si="4"/>
        <v>-0.37000000000000455</v>
      </c>
      <c r="G9" s="118">
        <f t="shared" si="4"/>
        <v>0</v>
      </c>
      <c r="H9" s="118">
        <f t="shared" si="4"/>
        <v>-0.29000000000000625</v>
      </c>
      <c r="I9" s="118">
        <f t="shared" si="4"/>
        <v>0.92000000000001592</v>
      </c>
      <c r="J9" s="118">
        <f t="shared" si="4"/>
        <v>2.1999999999999886</v>
      </c>
      <c r="K9" s="123"/>
      <c r="L9" s="120"/>
      <c r="M9" s="128">
        <f>M8-M3</f>
        <v>15.07</v>
      </c>
      <c r="N9" s="118">
        <f>N8-N3</f>
        <v>-0.45999999999999375</v>
      </c>
      <c r="O9" s="118">
        <f t="shared" ref="O9:U9" si="5">O8-O3</f>
        <v>-0.39000000000000057</v>
      </c>
      <c r="P9" s="118">
        <f t="shared" si="5"/>
        <v>-1.3100000000000023</v>
      </c>
      <c r="Q9" s="118">
        <f t="shared" si="5"/>
        <v>0.51000000000000512</v>
      </c>
      <c r="R9" s="118">
        <f t="shared" si="5"/>
        <v>4.0000000000006253E-2</v>
      </c>
      <c r="S9" s="118">
        <f t="shared" si="5"/>
        <v>0.54000000000000625</v>
      </c>
      <c r="T9" s="118">
        <f t="shared" si="5"/>
        <v>1.6100000000000136</v>
      </c>
      <c r="U9" s="118">
        <f t="shared" si="5"/>
        <v>1.5</v>
      </c>
      <c r="V9" s="118">
        <f>V8-V3</f>
        <v>36.35</v>
      </c>
      <c r="W9" s="118">
        <f>W8-W3</f>
        <v>37.54</v>
      </c>
      <c r="X9" s="117"/>
      <c r="Y9" s="124"/>
      <c r="Z9" s="125"/>
      <c r="AA9" s="126"/>
    </row>
    <row r="10" spans="1:30" ht="20.100000000000001" customHeight="1" x14ac:dyDescent="0.25">
      <c r="A10" s="43" t="s">
        <v>73</v>
      </c>
      <c r="B10" s="18">
        <v>0</v>
      </c>
      <c r="C10" s="18">
        <v>79.3</v>
      </c>
      <c r="D10" s="18">
        <v>125</v>
      </c>
      <c r="E10" s="18">
        <v>192</v>
      </c>
      <c r="F10" s="18">
        <v>78.650000000000006</v>
      </c>
      <c r="G10" s="18">
        <v>87.25</v>
      </c>
      <c r="H10" s="5">
        <v>114.25</v>
      </c>
      <c r="I10" s="5">
        <v>156.25</v>
      </c>
      <c r="J10" s="5">
        <v>431</v>
      </c>
      <c r="K10" s="5">
        <v>0</v>
      </c>
      <c r="L10" s="88">
        <v>0</v>
      </c>
      <c r="M10" s="24">
        <v>0</v>
      </c>
      <c r="N10" s="18">
        <v>79.3</v>
      </c>
      <c r="O10" s="18">
        <v>125</v>
      </c>
      <c r="P10" s="18">
        <v>192</v>
      </c>
      <c r="Q10" s="18">
        <v>78.650000000000006</v>
      </c>
      <c r="R10" s="18">
        <v>87.25</v>
      </c>
      <c r="S10" s="5">
        <v>114.25</v>
      </c>
      <c r="T10" s="5">
        <v>156.25</v>
      </c>
      <c r="U10" s="5">
        <v>431</v>
      </c>
      <c r="V10" s="5">
        <v>0</v>
      </c>
      <c r="W10" s="5">
        <v>0</v>
      </c>
      <c r="X10" s="8"/>
      <c r="Y10" s="24"/>
      <c r="Z10" s="106"/>
      <c r="AA10" s="8"/>
      <c r="AB10" s="24"/>
      <c r="AC10" s="78"/>
      <c r="AD10" s="60"/>
    </row>
    <row r="11" spans="1:30" ht="19.5" customHeight="1" x14ac:dyDescent="0.25">
      <c r="A11" s="43">
        <v>3</v>
      </c>
      <c r="B11" s="18">
        <v>15.75</v>
      </c>
      <c r="C11" s="18">
        <v>78.25</v>
      </c>
      <c r="D11" s="18">
        <v>123.08</v>
      </c>
      <c r="E11" s="18">
        <v>190.72</v>
      </c>
      <c r="F11" s="18">
        <v>77.900000000000006</v>
      </c>
      <c r="G11" s="18">
        <v>86.19</v>
      </c>
      <c r="H11" s="5">
        <v>112.72</v>
      </c>
      <c r="I11" s="5">
        <v>154.63999999999999</v>
      </c>
      <c r="J11" s="5">
        <v>432.4</v>
      </c>
      <c r="K11" s="5">
        <v>27.77</v>
      </c>
      <c r="L11" s="5">
        <v>27.66</v>
      </c>
      <c r="M11" s="8">
        <v>15.03</v>
      </c>
      <c r="N11" s="18">
        <v>78.52</v>
      </c>
      <c r="O11" s="18">
        <v>123.33</v>
      </c>
      <c r="P11" s="18">
        <v>190.33</v>
      </c>
      <c r="Q11" s="18">
        <v>77.430000000000007</v>
      </c>
      <c r="R11" s="18">
        <v>85.94</v>
      </c>
      <c r="S11" s="18">
        <v>112.37</v>
      </c>
      <c r="T11" s="18">
        <v>154.91</v>
      </c>
      <c r="U11" s="5">
        <v>432.1</v>
      </c>
      <c r="V11" s="5">
        <v>26.82</v>
      </c>
      <c r="W11" s="5">
        <v>25.52</v>
      </c>
      <c r="X11" s="8"/>
      <c r="Y11" s="24"/>
      <c r="Z11" s="78"/>
      <c r="AA11" s="60"/>
    </row>
    <row r="12" spans="1:30" ht="20.100000000000001" customHeight="1" x14ac:dyDescent="0.25">
      <c r="A12" s="87" t="s">
        <v>74</v>
      </c>
      <c r="B12" s="18">
        <f>B11-B10</f>
        <v>15.75</v>
      </c>
      <c r="C12" s="18">
        <f>C11-C10</f>
        <v>-1.0499999999999972</v>
      </c>
      <c r="D12" s="18">
        <f t="shared" ref="D12:J12" si="6">D11-D10</f>
        <v>-1.9200000000000017</v>
      </c>
      <c r="E12" s="18">
        <f t="shared" si="6"/>
        <v>-1.2800000000000011</v>
      </c>
      <c r="F12" s="18">
        <f t="shared" si="6"/>
        <v>-0.75</v>
      </c>
      <c r="G12" s="18">
        <f t="shared" si="6"/>
        <v>-1.0600000000000023</v>
      </c>
      <c r="H12" s="18">
        <f t="shared" si="6"/>
        <v>-1.5300000000000011</v>
      </c>
      <c r="I12" s="18">
        <f t="shared" si="6"/>
        <v>-1.6100000000000136</v>
      </c>
      <c r="J12" s="18">
        <f t="shared" si="6"/>
        <v>1.3999999999999773</v>
      </c>
      <c r="K12" s="18">
        <f>K11-K10</f>
        <v>27.77</v>
      </c>
      <c r="L12" s="18">
        <f>L11-L10</f>
        <v>27.66</v>
      </c>
      <c r="M12" s="8">
        <f>M11-M10</f>
        <v>15.03</v>
      </c>
      <c r="N12" s="18">
        <f>N11-N10</f>
        <v>-0.78000000000000114</v>
      </c>
      <c r="O12" s="18">
        <f t="shared" ref="O12:U12" si="7">O11-O10</f>
        <v>-1.6700000000000017</v>
      </c>
      <c r="P12" s="18">
        <f t="shared" si="7"/>
        <v>-1.6699999999999875</v>
      </c>
      <c r="Q12" s="18">
        <f t="shared" si="7"/>
        <v>-1.2199999999999989</v>
      </c>
      <c r="R12" s="18">
        <f t="shared" si="7"/>
        <v>-1.3100000000000023</v>
      </c>
      <c r="S12" s="18">
        <f t="shared" si="7"/>
        <v>-1.8799999999999955</v>
      </c>
      <c r="T12" s="18">
        <f t="shared" si="7"/>
        <v>-1.3400000000000034</v>
      </c>
      <c r="U12" s="18">
        <f t="shared" si="7"/>
        <v>1.1000000000000227</v>
      </c>
      <c r="V12" s="18">
        <f>V11-V10</f>
        <v>26.82</v>
      </c>
      <c r="W12" s="18">
        <f>W11-W10</f>
        <v>25.52</v>
      </c>
      <c r="X12" s="8"/>
      <c r="Y12" s="24"/>
      <c r="Z12" s="78"/>
      <c r="AA12" s="60"/>
    </row>
    <row r="13" spans="1:30" ht="20.100000000000001" customHeight="1" x14ac:dyDescent="0.25">
      <c r="A13" s="44">
        <v>4</v>
      </c>
      <c r="B13" s="18">
        <f>1.75*(9)</f>
        <v>15.75</v>
      </c>
      <c r="C13" s="18">
        <v>78.69</v>
      </c>
      <c r="D13" s="18">
        <v>123.73</v>
      </c>
      <c r="E13" s="18">
        <v>190.59</v>
      </c>
      <c r="F13" s="18">
        <v>78.23</v>
      </c>
      <c r="G13" s="18">
        <v>86.39</v>
      </c>
      <c r="H13" s="5">
        <v>113.52</v>
      </c>
      <c r="I13" s="5">
        <v>155.41</v>
      </c>
      <c r="J13" s="5">
        <v>432.6</v>
      </c>
      <c r="K13" s="131"/>
      <c r="L13" s="131"/>
      <c r="M13" s="8"/>
      <c r="N13" s="130"/>
      <c r="O13" s="130"/>
      <c r="P13" s="130"/>
      <c r="Q13" s="130"/>
      <c r="R13" s="130"/>
      <c r="S13" s="130"/>
      <c r="T13" s="130"/>
      <c r="U13" s="131"/>
      <c r="V13" s="5"/>
      <c r="W13" s="5"/>
      <c r="X13" s="8"/>
      <c r="Y13" s="24"/>
      <c r="Z13" s="78"/>
      <c r="AA13" s="60"/>
    </row>
    <row r="14" spans="1:30" ht="20.100000000000001" customHeight="1" x14ac:dyDescent="0.25">
      <c r="A14" s="87" t="s">
        <v>75</v>
      </c>
      <c r="B14" s="18">
        <f>B13-B10</f>
        <v>15.75</v>
      </c>
      <c r="C14" s="18">
        <f t="shared" ref="C14:J14" si="8">C13-C10</f>
        <v>-0.60999999999999943</v>
      </c>
      <c r="D14" s="18">
        <f t="shared" si="8"/>
        <v>-1.269999999999996</v>
      </c>
      <c r="E14" s="18">
        <f t="shared" si="8"/>
        <v>-1.4099999999999966</v>
      </c>
      <c r="F14" s="18">
        <f t="shared" si="8"/>
        <v>-0.42000000000000171</v>
      </c>
      <c r="G14" s="18">
        <f t="shared" si="8"/>
        <v>-0.85999999999999943</v>
      </c>
      <c r="H14" s="18">
        <f t="shared" si="8"/>
        <v>-0.73000000000000398</v>
      </c>
      <c r="I14" s="18">
        <f t="shared" si="8"/>
        <v>-0.84000000000000341</v>
      </c>
      <c r="J14" s="18">
        <f t="shared" si="8"/>
        <v>1.6000000000000227</v>
      </c>
      <c r="K14" s="130"/>
      <c r="L14" s="132"/>
      <c r="M14" s="24"/>
      <c r="N14" s="130"/>
      <c r="O14" s="130"/>
      <c r="P14" s="130"/>
      <c r="Q14" s="130"/>
      <c r="R14" s="130"/>
      <c r="S14" s="130"/>
      <c r="T14" s="130"/>
      <c r="U14" s="130"/>
      <c r="V14" s="18"/>
      <c r="W14" s="24"/>
      <c r="X14" s="8"/>
      <c r="Y14" s="24"/>
      <c r="Z14" s="78"/>
      <c r="AA14" s="60"/>
    </row>
    <row r="15" spans="1:30" ht="20.100000000000001" customHeight="1" x14ac:dyDescent="0.35">
      <c r="A15" s="43">
        <v>5</v>
      </c>
      <c r="B15" s="18">
        <v>15.75</v>
      </c>
      <c r="C15" s="137">
        <v>78.819999999999993</v>
      </c>
      <c r="D15" s="137">
        <v>123.48</v>
      </c>
      <c r="E15" s="137">
        <v>192.71</v>
      </c>
      <c r="F15" s="137">
        <v>78.150000000000006</v>
      </c>
      <c r="G15" s="137">
        <v>88.23</v>
      </c>
      <c r="H15" s="137">
        <v>115.72</v>
      </c>
      <c r="I15" s="137">
        <v>157.65</v>
      </c>
      <c r="J15" s="137">
        <v>432.9</v>
      </c>
      <c r="K15" s="131"/>
      <c r="L15" s="131"/>
      <c r="M15" s="8"/>
      <c r="N15" s="130"/>
      <c r="O15" s="130"/>
      <c r="P15" s="130"/>
      <c r="Q15" s="130"/>
      <c r="R15" s="130"/>
      <c r="S15" s="130"/>
      <c r="T15" s="130"/>
      <c r="U15" s="131"/>
      <c r="V15" s="5"/>
      <c r="W15" s="5"/>
      <c r="X15" s="8"/>
      <c r="Y15" s="24"/>
      <c r="Z15" s="78"/>
      <c r="AA15" s="60"/>
    </row>
    <row r="16" spans="1:30" ht="20.100000000000001" customHeight="1" x14ac:dyDescent="0.25">
      <c r="A16" s="43" t="s">
        <v>76</v>
      </c>
      <c r="B16" s="18">
        <v>15.75</v>
      </c>
      <c r="C16" s="18">
        <f>C15-C10</f>
        <v>-0.48000000000000398</v>
      </c>
      <c r="D16" s="18">
        <f t="shared" ref="D16:J16" si="9">D15-D10</f>
        <v>-1.519999999999996</v>
      </c>
      <c r="E16" s="18">
        <f t="shared" si="9"/>
        <v>0.71000000000000796</v>
      </c>
      <c r="F16" s="18">
        <f t="shared" si="9"/>
        <v>-0.5</v>
      </c>
      <c r="G16" s="18">
        <f t="shared" si="9"/>
        <v>0.98000000000000398</v>
      </c>
      <c r="H16" s="18">
        <f t="shared" si="9"/>
        <v>1.4699999999999989</v>
      </c>
      <c r="I16" s="18">
        <f t="shared" si="9"/>
        <v>1.4000000000000057</v>
      </c>
      <c r="J16" s="18">
        <f t="shared" si="9"/>
        <v>1.8999999999999773</v>
      </c>
      <c r="K16" s="130"/>
      <c r="L16" s="130"/>
      <c r="M16" s="8"/>
      <c r="N16" s="130"/>
      <c r="O16" s="130"/>
      <c r="P16" s="130"/>
      <c r="Q16" s="130"/>
      <c r="R16" s="130"/>
      <c r="S16" s="130"/>
      <c r="T16" s="130"/>
      <c r="U16" s="130"/>
      <c r="V16" s="18"/>
      <c r="W16" s="5"/>
      <c r="X16" s="8"/>
      <c r="Y16" s="24"/>
      <c r="Z16" s="78"/>
      <c r="AA16" s="60"/>
    </row>
    <row r="17" spans="1:27" ht="20.100000000000001" customHeight="1" x14ac:dyDescent="0.25">
      <c r="A17" s="44"/>
      <c r="B17" s="18"/>
      <c r="C17" s="18"/>
      <c r="D17" s="18"/>
      <c r="E17" s="18"/>
      <c r="F17" s="18"/>
      <c r="G17" s="18"/>
      <c r="H17" s="5"/>
      <c r="I17" s="5"/>
      <c r="J17" s="5"/>
      <c r="K17" s="131"/>
      <c r="L17" s="131"/>
      <c r="M17" s="8"/>
      <c r="N17" s="130"/>
      <c r="O17" s="130"/>
      <c r="P17" s="130"/>
      <c r="Q17" s="130"/>
      <c r="R17" s="130"/>
      <c r="S17" s="130"/>
      <c r="T17" s="130"/>
      <c r="U17" s="131"/>
      <c r="V17" s="5"/>
      <c r="W17" s="5"/>
      <c r="X17" s="8"/>
      <c r="Y17" s="24"/>
      <c r="Z17" s="78"/>
      <c r="AA17" s="60"/>
    </row>
    <row r="18" spans="1:27" ht="20.100000000000001" customHeight="1" x14ac:dyDescent="0.25">
      <c r="A18" s="43"/>
      <c r="B18" s="18"/>
      <c r="C18" s="18"/>
      <c r="D18" s="18"/>
      <c r="E18" s="18"/>
      <c r="F18" s="18"/>
      <c r="G18" s="18"/>
      <c r="H18" s="5"/>
      <c r="I18" s="5"/>
      <c r="J18" s="5"/>
      <c r="K18" s="131"/>
      <c r="L18" s="131"/>
      <c r="M18" s="8"/>
      <c r="N18" s="130"/>
      <c r="O18" s="130"/>
      <c r="P18" s="130"/>
      <c r="Q18" s="130"/>
      <c r="R18" s="130"/>
      <c r="S18" s="130"/>
      <c r="T18" s="130"/>
      <c r="U18" s="131"/>
      <c r="V18" s="5"/>
      <c r="W18" s="5"/>
      <c r="X18" s="8"/>
      <c r="Y18" s="24"/>
      <c r="Z18" s="78"/>
      <c r="AA18" s="60"/>
    </row>
    <row r="19" spans="1:27" ht="20.100000000000001" customHeight="1" x14ac:dyDescent="0.25">
      <c r="A19" s="43"/>
      <c r="B19" s="18"/>
      <c r="C19" s="18"/>
      <c r="D19" s="18"/>
      <c r="E19" s="18"/>
      <c r="F19" s="18"/>
      <c r="G19" s="18"/>
      <c r="H19" s="5"/>
      <c r="I19" s="5"/>
      <c r="J19" s="5"/>
      <c r="K19" s="131"/>
      <c r="L19" s="131"/>
      <c r="M19" s="8"/>
      <c r="N19" s="130"/>
      <c r="O19" s="130"/>
      <c r="P19" s="130"/>
      <c r="Q19" s="130"/>
      <c r="R19" s="130"/>
      <c r="S19" s="130"/>
      <c r="T19" s="130"/>
      <c r="U19" s="131"/>
      <c r="V19" s="5"/>
      <c r="W19" s="5"/>
      <c r="X19" s="8"/>
      <c r="Y19" s="24"/>
      <c r="Z19" s="78"/>
      <c r="AA19" s="60"/>
    </row>
    <row r="20" spans="1:27" ht="20.100000000000001" customHeight="1" x14ac:dyDescent="0.25">
      <c r="A20" s="43"/>
      <c r="B20" s="18"/>
      <c r="C20" s="18"/>
      <c r="D20" s="18"/>
      <c r="E20" s="18"/>
      <c r="F20" s="18"/>
      <c r="G20" s="18"/>
      <c r="H20" s="5"/>
      <c r="I20" s="5"/>
      <c r="J20" s="5"/>
      <c r="K20" s="131"/>
      <c r="L20" s="131"/>
      <c r="M20" s="8"/>
      <c r="N20" s="130"/>
      <c r="O20" s="130"/>
      <c r="P20" s="130"/>
      <c r="Q20" s="130"/>
      <c r="R20" s="130"/>
      <c r="S20" s="130"/>
      <c r="T20" s="130"/>
      <c r="U20" s="131"/>
      <c r="V20" s="5"/>
      <c r="W20" s="5"/>
      <c r="X20" s="8"/>
      <c r="Y20" s="24"/>
      <c r="Z20" s="78"/>
      <c r="AA20" s="60"/>
    </row>
    <row r="21" spans="1:27" ht="20.100000000000001" customHeight="1" x14ac:dyDescent="0.25">
      <c r="A21" s="44"/>
      <c r="B21" s="18"/>
      <c r="C21" s="18"/>
      <c r="D21" s="18"/>
      <c r="E21" s="18"/>
      <c r="F21" s="18"/>
      <c r="G21" s="18"/>
      <c r="H21" s="5"/>
      <c r="I21" s="5"/>
      <c r="J21" s="5"/>
      <c r="K21" s="131"/>
      <c r="L21" s="131"/>
      <c r="M21" s="8"/>
      <c r="N21" s="130"/>
      <c r="O21" s="130"/>
      <c r="P21" s="130"/>
      <c r="Q21" s="130"/>
      <c r="R21" s="130"/>
      <c r="S21" s="130"/>
      <c r="T21" s="130"/>
      <c r="U21" s="131"/>
      <c r="V21" s="5"/>
      <c r="W21" s="5"/>
      <c r="X21" s="8"/>
      <c r="Y21" s="24"/>
      <c r="Z21" s="78"/>
      <c r="AA21" s="60"/>
    </row>
    <row r="22" spans="1:27" ht="20.100000000000001" customHeight="1" x14ac:dyDescent="0.25">
      <c r="A22" s="43"/>
      <c r="B22" s="18"/>
      <c r="C22" s="18"/>
      <c r="D22" s="18"/>
      <c r="E22" s="18"/>
      <c r="F22" s="18"/>
      <c r="G22" s="18"/>
      <c r="H22" s="5"/>
      <c r="I22" s="5"/>
      <c r="J22" s="5"/>
      <c r="K22" s="131"/>
      <c r="L22" s="131"/>
      <c r="M22" s="8"/>
      <c r="N22" s="130"/>
      <c r="O22" s="130"/>
      <c r="P22" s="130"/>
      <c r="Q22" s="130"/>
      <c r="R22" s="130"/>
      <c r="S22" s="130"/>
      <c r="T22" s="130"/>
      <c r="U22" s="131"/>
      <c r="V22" s="5"/>
      <c r="W22" s="5"/>
      <c r="X22" s="8"/>
      <c r="Y22" s="24"/>
      <c r="Z22" s="78"/>
      <c r="AA22" s="60"/>
    </row>
    <row r="23" spans="1:27" ht="20.100000000000001" customHeight="1" x14ac:dyDescent="0.25">
      <c r="A23" s="43"/>
      <c r="B23" s="18"/>
      <c r="C23" s="18"/>
      <c r="D23" s="18"/>
      <c r="E23" s="18"/>
      <c r="F23" s="18"/>
      <c r="G23" s="18"/>
      <c r="H23" s="5"/>
      <c r="I23" s="5"/>
      <c r="J23" s="5"/>
      <c r="K23" s="131"/>
      <c r="L23" s="131"/>
      <c r="M23" s="8"/>
      <c r="N23" s="130"/>
      <c r="O23" s="130"/>
      <c r="P23" s="130"/>
      <c r="Q23" s="130"/>
      <c r="R23" s="130"/>
      <c r="S23" s="130"/>
      <c r="T23" s="130"/>
      <c r="U23" s="131"/>
      <c r="V23" s="5"/>
      <c r="W23" s="5"/>
      <c r="X23" s="8"/>
      <c r="Y23" s="24"/>
      <c r="Z23" s="78"/>
      <c r="AA23" s="60"/>
    </row>
    <row r="24" spans="1:27" ht="20.100000000000001" customHeight="1" x14ac:dyDescent="0.25">
      <c r="A24" s="44"/>
      <c r="B24" s="18"/>
      <c r="C24" s="18"/>
      <c r="D24" s="18"/>
      <c r="E24" s="18"/>
      <c r="F24" s="18"/>
      <c r="G24" s="18"/>
      <c r="H24" s="5"/>
      <c r="I24" s="5"/>
      <c r="J24" s="5"/>
      <c r="K24" s="131"/>
      <c r="L24" s="131"/>
      <c r="M24" s="8"/>
      <c r="N24" s="130"/>
      <c r="O24" s="130"/>
      <c r="P24" s="130"/>
      <c r="Q24" s="130"/>
      <c r="R24" s="130"/>
      <c r="S24" s="130"/>
      <c r="T24" s="130"/>
      <c r="U24" s="131"/>
      <c r="V24" s="5"/>
      <c r="W24" s="5"/>
      <c r="X24" s="8"/>
      <c r="Y24" s="24"/>
      <c r="Z24" s="78"/>
      <c r="AA24" s="60"/>
    </row>
    <row r="25" spans="1:27" ht="20.100000000000001" customHeight="1" x14ac:dyDescent="0.25">
      <c r="A25" s="44"/>
      <c r="B25" s="18"/>
      <c r="C25" s="18"/>
      <c r="D25" s="18"/>
      <c r="E25" s="18"/>
      <c r="F25" s="18"/>
      <c r="G25" s="18"/>
      <c r="H25" s="5"/>
      <c r="I25" s="5"/>
      <c r="J25" s="5"/>
      <c r="K25" s="5"/>
      <c r="L25" s="5"/>
      <c r="M25" s="8"/>
      <c r="N25" s="18"/>
      <c r="O25" s="18"/>
      <c r="P25" s="18"/>
      <c r="Q25" s="18"/>
      <c r="R25" s="18"/>
      <c r="S25" s="18"/>
      <c r="T25" s="18"/>
      <c r="U25" s="5"/>
      <c r="V25" s="5"/>
      <c r="W25" s="5"/>
      <c r="X25" s="8"/>
      <c r="Y25" s="24"/>
      <c r="Z25" s="78"/>
      <c r="AA25" s="60"/>
    </row>
    <row r="26" spans="1:27" ht="20.100000000000001" customHeight="1" x14ac:dyDescent="0.25">
      <c r="A26" s="44"/>
      <c r="B26" s="18"/>
      <c r="C26" s="18"/>
      <c r="D26" s="18"/>
      <c r="E26" s="18"/>
      <c r="F26" s="18"/>
      <c r="G26" s="18"/>
      <c r="H26" s="5"/>
      <c r="I26" s="5"/>
      <c r="J26" s="5"/>
      <c r="K26" s="5"/>
      <c r="L26" s="5"/>
      <c r="M26" s="8"/>
      <c r="N26" s="18"/>
      <c r="O26" s="18"/>
      <c r="P26" s="18"/>
      <c r="Q26" s="18"/>
      <c r="R26" s="18"/>
      <c r="S26" s="18"/>
      <c r="T26" s="18"/>
      <c r="U26" s="5"/>
      <c r="V26" s="5"/>
      <c r="W26" s="5"/>
      <c r="X26" s="8"/>
      <c r="Y26" s="24"/>
      <c r="Z26" s="78"/>
      <c r="AA26" s="60"/>
    </row>
    <row r="27" spans="1:27" ht="20.100000000000001" customHeight="1" x14ac:dyDescent="0.25">
      <c r="A27" s="44"/>
      <c r="B27" s="18"/>
      <c r="C27" s="18"/>
      <c r="D27" s="18"/>
      <c r="E27" s="18"/>
      <c r="F27" s="18"/>
      <c r="G27" s="18"/>
      <c r="H27" s="5"/>
      <c r="I27" s="5"/>
      <c r="J27" s="5"/>
      <c r="K27" s="5"/>
      <c r="L27" s="5"/>
      <c r="M27" s="8"/>
      <c r="N27" s="18"/>
      <c r="O27" s="18"/>
      <c r="P27" s="18"/>
      <c r="Q27" s="18"/>
      <c r="R27" s="18"/>
      <c r="S27" s="18"/>
      <c r="T27" s="18"/>
      <c r="U27" s="5"/>
      <c r="V27" s="5"/>
      <c r="W27" s="5"/>
      <c r="X27" s="8"/>
      <c r="Y27" s="24"/>
      <c r="Z27" s="78"/>
      <c r="AA27" s="60"/>
    </row>
    <row r="28" spans="1:27" ht="20.100000000000001" customHeight="1" x14ac:dyDescent="0.25">
      <c r="A28" s="44"/>
      <c r="B28" s="18"/>
      <c r="C28" s="18"/>
      <c r="D28" s="18"/>
      <c r="E28" s="18"/>
      <c r="F28" s="18"/>
      <c r="G28" s="18"/>
      <c r="H28" s="5"/>
      <c r="I28" s="5"/>
      <c r="J28" s="5"/>
      <c r="K28" s="5"/>
      <c r="L28" s="5"/>
      <c r="M28" s="8"/>
      <c r="N28" s="18"/>
      <c r="O28" s="18"/>
      <c r="P28" s="18"/>
      <c r="Q28" s="18"/>
      <c r="R28" s="18"/>
      <c r="S28" s="18"/>
      <c r="T28" s="18"/>
      <c r="U28" s="5"/>
      <c r="V28" s="5"/>
      <c r="W28" s="18"/>
    </row>
    <row r="29" spans="1:27" ht="20.100000000000001" customHeight="1" x14ac:dyDescent="0.25">
      <c r="A29" s="44"/>
      <c r="B29" s="18"/>
      <c r="C29" s="18"/>
      <c r="D29" s="18"/>
      <c r="E29" s="18"/>
      <c r="F29" s="18"/>
      <c r="G29" s="18"/>
      <c r="H29" s="5"/>
      <c r="I29" s="5"/>
      <c r="J29" s="5"/>
      <c r="K29" s="5"/>
      <c r="L29" s="5"/>
      <c r="M29" s="8"/>
      <c r="N29" s="18"/>
      <c r="O29" s="18"/>
      <c r="P29" s="18"/>
      <c r="Q29" s="18"/>
      <c r="R29" s="18"/>
      <c r="S29" s="18"/>
      <c r="T29" s="18"/>
      <c r="U29" s="5"/>
      <c r="V29" s="5"/>
      <c r="W29" s="18"/>
    </row>
    <row r="30" spans="1:27" ht="20.100000000000001" customHeight="1" x14ac:dyDescent="0.25">
      <c r="A30" s="44"/>
      <c r="B30" s="18"/>
      <c r="C30" s="18"/>
      <c r="D30" s="18"/>
      <c r="E30" s="18"/>
      <c r="F30" s="18"/>
      <c r="G30" s="18"/>
      <c r="H30" s="5"/>
      <c r="I30" s="5"/>
      <c r="J30" s="5"/>
      <c r="K30" s="5"/>
      <c r="L30" s="5"/>
      <c r="M30" s="12"/>
      <c r="N30" s="10"/>
      <c r="O30" s="18"/>
      <c r="P30" s="18"/>
      <c r="Q30" s="18"/>
      <c r="R30" s="18"/>
      <c r="S30" s="18"/>
      <c r="T30" s="18"/>
      <c r="U30" s="5"/>
      <c r="V30" s="5"/>
      <c r="W30" s="18"/>
    </row>
    <row r="31" spans="1:27" ht="20.100000000000001" customHeight="1" x14ac:dyDescent="0.25">
      <c r="A31" s="44"/>
      <c r="B31" s="18"/>
      <c r="C31" s="18"/>
      <c r="D31" s="18"/>
      <c r="E31" s="18"/>
      <c r="F31" s="18"/>
      <c r="G31" s="18"/>
      <c r="H31" s="5"/>
      <c r="I31" s="5"/>
      <c r="J31" s="5"/>
      <c r="K31" s="5"/>
      <c r="L31" s="5"/>
      <c r="M31" s="12"/>
      <c r="N31" s="18"/>
      <c r="O31" s="18"/>
      <c r="P31" s="18"/>
      <c r="Q31" s="18"/>
      <c r="R31" s="18"/>
      <c r="S31" s="18"/>
      <c r="T31" s="18"/>
      <c r="U31" s="5"/>
      <c r="V31" s="5"/>
      <c r="W31" s="18"/>
    </row>
    <row r="32" spans="1:27" ht="20.100000000000001" customHeight="1" x14ac:dyDescent="0.25">
      <c r="A32" s="44"/>
      <c r="B32" s="18"/>
      <c r="C32" s="18"/>
      <c r="D32" s="18"/>
      <c r="E32" s="18"/>
      <c r="F32" s="18"/>
      <c r="G32" s="18"/>
      <c r="H32" s="5"/>
      <c r="I32" s="5"/>
      <c r="J32" s="5"/>
      <c r="K32" s="5"/>
      <c r="L32" s="5"/>
      <c r="M32" s="12"/>
      <c r="N32" s="18"/>
      <c r="O32" s="18"/>
      <c r="P32" s="18"/>
      <c r="Q32" s="18"/>
      <c r="R32" s="18"/>
      <c r="S32" s="18"/>
      <c r="T32" s="18"/>
      <c r="U32" s="5"/>
      <c r="V32" s="5"/>
      <c r="W32" s="18"/>
    </row>
    <row r="33" spans="1:23" ht="20.100000000000001" customHeight="1" x14ac:dyDescent="0.25">
      <c r="A33" s="45"/>
      <c r="B33" s="15"/>
      <c r="C33" s="14"/>
      <c r="D33" s="14"/>
      <c r="E33" s="14"/>
      <c r="F33" s="14"/>
      <c r="G33" s="14"/>
      <c r="H33" s="11"/>
      <c r="I33" s="11"/>
      <c r="J33" s="11"/>
      <c r="K33" s="98"/>
      <c r="L33" s="98"/>
      <c r="M33" s="16"/>
      <c r="N33" s="14"/>
      <c r="O33" s="14"/>
      <c r="P33" s="14"/>
      <c r="Q33" s="14"/>
      <c r="R33" s="14"/>
      <c r="S33" s="14"/>
      <c r="T33" s="14"/>
      <c r="U33" s="98"/>
      <c r="V33" s="98"/>
      <c r="W33" s="14"/>
    </row>
    <row r="34" spans="1:23" x14ac:dyDescent="0.25">
      <c r="A34" s="45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55"/>
      <c r="P34" s="55"/>
      <c r="Q34" s="55"/>
      <c r="R34" s="55"/>
      <c r="S34" s="55"/>
      <c r="T34" s="55"/>
      <c r="U34" s="54"/>
      <c r="V34" s="54"/>
      <c r="W34" s="55"/>
    </row>
    <row r="35" spans="1:23" x14ac:dyDescent="0.25">
      <c r="A35" s="56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25">
      <c r="A36" s="46"/>
    </row>
    <row r="37" spans="1:23" x14ac:dyDescent="0.25">
      <c r="A37" s="46"/>
      <c r="M37" s="3"/>
      <c r="N37" s="3"/>
      <c r="O37" s="3"/>
      <c r="P37" s="3"/>
    </row>
    <row r="38" spans="1:23" x14ac:dyDescent="0.25">
      <c r="A38" s="46"/>
      <c r="M38" s="21"/>
      <c r="N38" s="3"/>
      <c r="O38" s="3"/>
      <c r="P38" s="3"/>
    </row>
    <row r="39" spans="1:23" x14ac:dyDescent="0.25">
      <c r="A39" s="46"/>
      <c r="M39" s="2"/>
      <c r="N39" s="3"/>
      <c r="O39" s="2"/>
      <c r="P39" s="2"/>
    </row>
    <row r="40" spans="1:23" x14ac:dyDescent="0.25">
      <c r="A40" s="46"/>
      <c r="M40" s="2"/>
      <c r="N40" s="3"/>
      <c r="O40" s="2"/>
      <c r="P40" s="2"/>
    </row>
    <row r="41" spans="1:23" x14ac:dyDescent="0.25">
      <c r="A41" s="46"/>
    </row>
    <row r="42" spans="1:23" x14ac:dyDescent="0.25">
      <c r="A42" s="46"/>
    </row>
    <row r="43" spans="1:23" x14ac:dyDescent="0.25">
      <c r="A43" s="46"/>
    </row>
    <row r="44" spans="1:23" x14ac:dyDescent="0.25">
      <c r="A44" s="46"/>
    </row>
    <row r="45" spans="1:23" x14ac:dyDescent="0.25">
      <c r="A45" s="46"/>
    </row>
    <row r="46" spans="1:23" x14ac:dyDescent="0.25">
      <c r="A46" s="46"/>
    </row>
    <row r="47" spans="1:23" x14ac:dyDescent="0.25">
      <c r="A47" s="46"/>
    </row>
    <row r="48" spans="1:23" x14ac:dyDescent="0.25">
      <c r="A48" s="46"/>
    </row>
    <row r="49" spans="1:1" x14ac:dyDescent="0.25">
      <c r="A49" s="46"/>
    </row>
    <row r="50" spans="1:1" x14ac:dyDescent="0.25">
      <c r="A50" s="46"/>
    </row>
    <row r="51" spans="1:1" x14ac:dyDescent="0.25">
      <c r="A51" s="46"/>
    </row>
    <row r="52" spans="1:1" x14ac:dyDescent="0.25">
      <c r="A52" s="46"/>
    </row>
    <row r="53" spans="1:1" x14ac:dyDescent="0.25">
      <c r="A53" s="46"/>
    </row>
    <row r="54" spans="1:1" x14ac:dyDescent="0.25">
      <c r="A54" s="46"/>
    </row>
    <row r="55" spans="1:1" x14ac:dyDescent="0.25">
      <c r="A55" s="46"/>
    </row>
    <row r="56" spans="1:1" x14ac:dyDescent="0.25">
      <c r="A56" s="46"/>
    </row>
    <row r="57" spans="1:1" x14ac:dyDescent="0.25">
      <c r="A57" s="46"/>
    </row>
    <row r="58" spans="1:1" x14ac:dyDescent="0.25">
      <c r="A58" s="46"/>
    </row>
    <row r="59" spans="1:1" x14ac:dyDescent="0.25">
      <c r="A59" s="46"/>
    </row>
    <row r="60" spans="1:1" x14ac:dyDescent="0.25">
      <c r="A60" s="46"/>
    </row>
    <row r="61" spans="1:1" x14ac:dyDescent="0.25">
      <c r="A61" s="46"/>
    </row>
    <row r="62" spans="1:1" x14ac:dyDescent="0.25">
      <c r="A62" s="46"/>
    </row>
    <row r="63" spans="1:1" x14ac:dyDescent="0.25">
      <c r="A63" s="46"/>
    </row>
    <row r="64" spans="1:1" x14ac:dyDescent="0.25">
      <c r="A64" s="46"/>
    </row>
    <row r="65" spans="1:1" x14ac:dyDescent="0.25">
      <c r="A65" s="46"/>
    </row>
    <row r="66" spans="1:1" x14ac:dyDescent="0.25">
      <c r="A66" s="46"/>
    </row>
    <row r="67" spans="1:1" x14ac:dyDescent="0.25">
      <c r="A67" s="46"/>
    </row>
    <row r="68" spans="1:1" x14ac:dyDescent="0.25">
      <c r="A68" s="46"/>
    </row>
    <row r="69" spans="1:1" x14ac:dyDescent="0.25">
      <c r="A69" s="46"/>
    </row>
    <row r="70" spans="1:1" x14ac:dyDescent="0.25">
      <c r="A70" s="46"/>
    </row>
    <row r="71" spans="1:1" x14ac:dyDescent="0.25">
      <c r="A71" s="46"/>
    </row>
    <row r="72" spans="1:1" x14ac:dyDescent="0.25">
      <c r="A72" s="46"/>
    </row>
    <row r="73" spans="1:1" x14ac:dyDescent="0.25">
      <c r="A73" s="46"/>
    </row>
    <row r="74" spans="1:1" x14ac:dyDescent="0.25">
      <c r="A74" s="46"/>
    </row>
    <row r="75" spans="1:1" x14ac:dyDescent="0.25">
      <c r="A75" s="46"/>
    </row>
    <row r="76" spans="1:1" x14ac:dyDescent="0.25">
      <c r="A76" s="46"/>
    </row>
    <row r="77" spans="1:1" x14ac:dyDescent="0.25">
      <c r="A77" s="46"/>
    </row>
    <row r="78" spans="1:1" x14ac:dyDescent="0.25">
      <c r="A78" s="46"/>
    </row>
    <row r="79" spans="1:1" x14ac:dyDescent="0.25">
      <c r="A79" s="46"/>
    </row>
    <row r="80" spans="1:1" x14ac:dyDescent="0.25">
      <c r="A80" s="46"/>
    </row>
    <row r="81" spans="1:1" x14ac:dyDescent="0.25">
      <c r="A81" s="46"/>
    </row>
    <row r="82" spans="1:1" x14ac:dyDescent="0.25">
      <c r="A82" s="46"/>
    </row>
    <row r="83" spans="1:1" x14ac:dyDescent="0.25">
      <c r="A83" s="46"/>
    </row>
    <row r="84" spans="1:1" x14ac:dyDescent="0.25">
      <c r="A84" s="46"/>
    </row>
    <row r="85" spans="1:1" x14ac:dyDescent="0.25">
      <c r="A85" s="46"/>
    </row>
    <row r="86" spans="1:1" x14ac:dyDescent="0.25">
      <c r="A86" s="46"/>
    </row>
    <row r="87" spans="1:1" x14ac:dyDescent="0.25">
      <c r="A87" s="46"/>
    </row>
    <row r="88" spans="1:1" x14ac:dyDescent="0.25">
      <c r="A88" s="46"/>
    </row>
    <row r="89" spans="1:1" x14ac:dyDescent="0.25">
      <c r="A89" s="46"/>
    </row>
    <row r="90" spans="1:1" x14ac:dyDescent="0.25">
      <c r="A90" s="46"/>
    </row>
    <row r="91" spans="1:1" x14ac:dyDescent="0.25">
      <c r="A91" s="46"/>
    </row>
    <row r="92" spans="1:1" x14ac:dyDescent="0.25">
      <c r="A92" s="46"/>
    </row>
    <row r="93" spans="1:1" x14ac:dyDescent="0.25">
      <c r="A93" s="46"/>
    </row>
    <row r="94" spans="1:1" x14ac:dyDescent="0.25">
      <c r="A94" s="46"/>
    </row>
    <row r="95" spans="1:1" x14ac:dyDescent="0.25">
      <c r="A95" s="46"/>
    </row>
    <row r="96" spans="1:1" x14ac:dyDescent="0.25">
      <c r="A96" s="46"/>
    </row>
    <row r="97" spans="1:1" x14ac:dyDescent="0.25">
      <c r="A97" s="46"/>
    </row>
    <row r="98" spans="1:1" x14ac:dyDescent="0.25">
      <c r="A98" s="46"/>
    </row>
    <row r="99" spans="1:1" x14ac:dyDescent="0.25">
      <c r="A99" s="46"/>
    </row>
    <row r="100" spans="1:1" x14ac:dyDescent="0.25">
      <c r="A100" s="46"/>
    </row>
    <row r="101" spans="1:1" x14ac:dyDescent="0.25">
      <c r="A101" s="46"/>
    </row>
    <row r="102" spans="1:1" x14ac:dyDescent="0.25">
      <c r="A102" s="46"/>
    </row>
    <row r="103" spans="1:1" x14ac:dyDescent="0.25">
      <c r="A103" s="46"/>
    </row>
    <row r="104" spans="1:1" x14ac:dyDescent="0.25">
      <c r="A104" s="46"/>
    </row>
    <row r="105" spans="1:1" x14ac:dyDescent="0.25">
      <c r="A105" s="46"/>
    </row>
    <row r="106" spans="1:1" x14ac:dyDescent="0.25">
      <c r="A106" s="46"/>
    </row>
    <row r="107" spans="1:1" x14ac:dyDescent="0.25">
      <c r="A107" s="46"/>
    </row>
    <row r="108" spans="1:1" x14ac:dyDescent="0.25">
      <c r="A108" s="46"/>
    </row>
    <row r="109" spans="1:1" x14ac:dyDescent="0.25">
      <c r="A109" s="46"/>
    </row>
    <row r="110" spans="1:1" x14ac:dyDescent="0.25">
      <c r="A110" s="46"/>
    </row>
    <row r="111" spans="1:1" x14ac:dyDescent="0.25">
      <c r="A111" s="46"/>
    </row>
    <row r="112" spans="1:1" x14ac:dyDescent="0.25">
      <c r="A112" s="46"/>
    </row>
    <row r="113" spans="1:1" x14ac:dyDescent="0.25">
      <c r="A113" s="46"/>
    </row>
    <row r="114" spans="1:1" x14ac:dyDescent="0.25">
      <c r="A114" s="46"/>
    </row>
    <row r="115" spans="1:1" x14ac:dyDescent="0.25">
      <c r="A115" s="46"/>
    </row>
    <row r="116" spans="1:1" x14ac:dyDescent="0.25">
      <c r="A116" s="46"/>
    </row>
    <row r="117" spans="1:1" x14ac:dyDescent="0.25">
      <c r="A117" s="46"/>
    </row>
    <row r="118" spans="1:1" x14ac:dyDescent="0.25">
      <c r="A118" s="46"/>
    </row>
    <row r="119" spans="1:1" x14ac:dyDescent="0.25">
      <c r="A119" s="46"/>
    </row>
    <row r="120" spans="1:1" x14ac:dyDescent="0.25">
      <c r="A120" s="46"/>
    </row>
    <row r="121" spans="1:1" x14ac:dyDescent="0.25">
      <c r="A121" s="46"/>
    </row>
    <row r="122" spans="1:1" x14ac:dyDescent="0.25">
      <c r="A122" s="46"/>
    </row>
    <row r="123" spans="1:1" x14ac:dyDescent="0.25">
      <c r="A123" s="46"/>
    </row>
    <row r="124" spans="1:1" x14ac:dyDescent="0.25">
      <c r="A124" s="46"/>
    </row>
    <row r="125" spans="1:1" x14ac:dyDescent="0.25">
      <c r="A125" s="46"/>
    </row>
    <row r="126" spans="1:1" x14ac:dyDescent="0.25">
      <c r="A126" s="46"/>
    </row>
    <row r="127" spans="1:1" x14ac:dyDescent="0.25">
      <c r="A127" s="46"/>
    </row>
    <row r="128" spans="1:1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  <row r="132" spans="1:1" x14ac:dyDescent="0.25">
      <c r="A132" s="46"/>
    </row>
    <row r="133" spans="1:1" x14ac:dyDescent="0.25">
      <c r="A133" s="46"/>
    </row>
    <row r="134" spans="1:1" x14ac:dyDescent="0.25">
      <c r="A134" s="46"/>
    </row>
    <row r="135" spans="1:1" x14ac:dyDescent="0.25">
      <c r="A135" s="46"/>
    </row>
    <row r="136" spans="1:1" x14ac:dyDescent="0.25">
      <c r="A136" s="46"/>
    </row>
    <row r="137" spans="1:1" x14ac:dyDescent="0.25">
      <c r="A137" s="46"/>
    </row>
    <row r="138" spans="1:1" x14ac:dyDescent="0.25">
      <c r="A138" s="46"/>
    </row>
    <row r="139" spans="1:1" x14ac:dyDescent="0.25">
      <c r="A139" s="46"/>
    </row>
    <row r="140" spans="1:1" x14ac:dyDescent="0.25">
      <c r="A140" s="46"/>
    </row>
    <row r="141" spans="1:1" x14ac:dyDescent="0.25">
      <c r="A141" s="46"/>
    </row>
    <row r="142" spans="1:1" x14ac:dyDescent="0.25">
      <c r="A142" s="46"/>
    </row>
    <row r="143" spans="1:1" x14ac:dyDescent="0.25">
      <c r="A143" s="46"/>
    </row>
    <row r="144" spans="1:1" x14ac:dyDescent="0.25">
      <c r="A144" s="46"/>
    </row>
  </sheetData>
  <mergeCells count="3">
    <mergeCell ref="B1:L1"/>
    <mergeCell ref="M1:W1"/>
    <mergeCell ref="X1:AA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E10" sqref="AE10"/>
    </sheetView>
  </sheetViews>
  <sheetFormatPr defaultColWidth="9.140625" defaultRowHeight="15" x14ac:dyDescent="0.25"/>
  <cols>
    <col min="1" max="1" width="9.140625" style="25"/>
    <col min="2" max="2" width="16.5703125" customWidth="1"/>
    <col min="11" max="11" width="12.5703125" customWidth="1"/>
    <col min="12" max="12" width="12.28515625" customWidth="1"/>
    <col min="13" max="13" width="16.7109375" customWidth="1"/>
    <col min="22" max="25" width="11.7109375" customWidth="1"/>
    <col min="26" max="26" width="11.5703125" customWidth="1"/>
    <col min="27" max="27" width="8.5703125" customWidth="1"/>
    <col min="29" max="29" width="8.5703125" customWidth="1"/>
    <col min="30" max="30" width="13" customWidth="1"/>
    <col min="31" max="31" width="12.7109375" customWidth="1"/>
  </cols>
  <sheetData>
    <row r="1" spans="1:33" s="47" customFormat="1" ht="23.25" customHeight="1" thickBot="1" x14ac:dyDescent="0.4">
      <c r="A1" s="52"/>
      <c r="B1" s="165" t="s">
        <v>77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5" t="s">
        <v>78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5" t="s">
        <v>79</v>
      </c>
      <c r="Y1" s="163"/>
      <c r="Z1" s="163"/>
      <c r="AA1" s="164"/>
      <c r="AB1" s="166" t="s">
        <v>80</v>
      </c>
      <c r="AC1" s="167"/>
      <c r="AD1" s="167"/>
      <c r="AE1" s="167"/>
      <c r="AF1" s="167"/>
      <c r="AG1" s="168"/>
    </row>
    <row r="2" spans="1:33" s="38" customFormat="1" ht="68.25" customHeight="1" thickBot="1" x14ac:dyDescent="0.3">
      <c r="A2" s="155" t="s">
        <v>31</v>
      </c>
      <c r="B2" s="49" t="s">
        <v>58</v>
      </c>
      <c r="C2" s="156" t="s">
        <v>81</v>
      </c>
      <c r="D2" s="156" t="s">
        <v>82</v>
      </c>
      <c r="E2" s="156" t="s">
        <v>83</v>
      </c>
      <c r="F2" s="156" t="s">
        <v>84</v>
      </c>
      <c r="G2" s="156" t="s">
        <v>85</v>
      </c>
      <c r="H2" s="156" t="s">
        <v>86</v>
      </c>
      <c r="I2" s="156" t="s">
        <v>87</v>
      </c>
      <c r="J2" s="156" t="s">
        <v>88</v>
      </c>
      <c r="K2" s="157" t="s">
        <v>67</v>
      </c>
      <c r="L2" s="50" t="s">
        <v>68</v>
      </c>
      <c r="M2" s="48" t="s">
        <v>58</v>
      </c>
      <c r="N2" s="156" t="s">
        <v>81</v>
      </c>
      <c r="O2" s="156" t="s">
        <v>82</v>
      </c>
      <c r="P2" s="156" t="s">
        <v>83</v>
      </c>
      <c r="Q2" s="156" t="s">
        <v>84</v>
      </c>
      <c r="R2" s="156" t="s">
        <v>85</v>
      </c>
      <c r="S2" s="156" t="s">
        <v>86</v>
      </c>
      <c r="T2" s="156" t="s">
        <v>87</v>
      </c>
      <c r="U2" s="156" t="s">
        <v>88</v>
      </c>
      <c r="V2" s="157" t="s">
        <v>67</v>
      </c>
      <c r="W2" s="89" t="s">
        <v>68</v>
      </c>
      <c r="X2" s="91" t="s">
        <v>58</v>
      </c>
      <c r="Y2" s="157" t="s">
        <v>67</v>
      </c>
      <c r="Z2" s="50" t="s">
        <v>68</v>
      </c>
      <c r="AA2" s="156" t="s">
        <v>88</v>
      </c>
      <c r="AB2" s="51" t="s">
        <v>89</v>
      </c>
      <c r="AC2" s="51" t="s">
        <v>90</v>
      </c>
      <c r="AD2" s="157" t="s">
        <v>67</v>
      </c>
      <c r="AE2" s="50" t="s">
        <v>68</v>
      </c>
      <c r="AF2" s="94" t="s">
        <v>91</v>
      </c>
      <c r="AG2" s="95" t="s">
        <v>92</v>
      </c>
    </row>
    <row r="3" spans="1:33" ht="20.100000000000001" customHeight="1" x14ac:dyDescent="0.25">
      <c r="A3" s="153" t="s">
        <v>69</v>
      </c>
      <c r="B3" s="29">
        <v>0</v>
      </c>
      <c r="C3" s="23">
        <v>53.97</v>
      </c>
      <c r="D3" s="23">
        <v>110</v>
      </c>
      <c r="E3" s="23">
        <v>184.96</v>
      </c>
      <c r="F3" s="23">
        <v>51.25</v>
      </c>
      <c r="G3" s="23">
        <v>87.25</v>
      </c>
      <c r="H3" s="23">
        <v>110.25</v>
      </c>
      <c r="I3" s="27">
        <v>170.04</v>
      </c>
      <c r="J3" s="27">
        <v>432.4</v>
      </c>
      <c r="K3" s="27">
        <v>0</v>
      </c>
      <c r="L3" s="88">
        <v>0</v>
      </c>
      <c r="M3" s="29">
        <v>0</v>
      </c>
      <c r="N3" s="23">
        <v>53.97</v>
      </c>
      <c r="O3" s="23">
        <v>110</v>
      </c>
      <c r="P3" s="23">
        <v>184.96</v>
      </c>
      <c r="Q3" s="23">
        <v>51.25</v>
      </c>
      <c r="R3" s="23">
        <v>87.25</v>
      </c>
      <c r="S3" s="23">
        <v>110.25</v>
      </c>
      <c r="T3" s="27">
        <v>170.04</v>
      </c>
      <c r="U3" s="27">
        <v>432.4</v>
      </c>
      <c r="V3" s="27">
        <v>0</v>
      </c>
      <c r="W3" s="27">
        <v>0</v>
      </c>
      <c r="X3" s="26">
        <v>0</v>
      </c>
      <c r="Y3" s="23">
        <v>0</v>
      </c>
      <c r="Z3" s="23">
        <v>0</v>
      </c>
      <c r="AA3" s="97">
        <v>432.4</v>
      </c>
      <c r="AB3" s="105">
        <v>0</v>
      </c>
      <c r="AC3" s="9">
        <v>0</v>
      </c>
      <c r="AD3" s="23">
        <v>0</v>
      </c>
      <c r="AE3" s="23">
        <v>0</v>
      </c>
      <c r="AF3" s="9">
        <v>0</v>
      </c>
      <c r="AG3" s="85">
        <v>0</v>
      </c>
    </row>
    <row r="4" spans="1:33" ht="20.100000000000001" customHeight="1" x14ac:dyDescent="0.25">
      <c r="A4" s="39">
        <v>1</v>
      </c>
      <c r="B4" s="29">
        <f>1.27+1.88+2.54+2.11+2.21+2.13+2.39+2.33+1.38</f>
        <v>18.239999999999998</v>
      </c>
      <c r="C4" s="23">
        <v>53.81</v>
      </c>
      <c r="D4" s="23">
        <v>108.85</v>
      </c>
      <c r="E4" s="23">
        <v>183.32</v>
      </c>
      <c r="F4" s="23">
        <v>51.48</v>
      </c>
      <c r="G4" s="23">
        <v>87.02</v>
      </c>
      <c r="H4" s="23">
        <v>109.69</v>
      </c>
      <c r="I4" s="27">
        <v>169.63</v>
      </c>
      <c r="J4" s="27">
        <v>432.6</v>
      </c>
      <c r="K4" s="27">
        <v>35.520000000000003</v>
      </c>
      <c r="L4" s="27">
        <v>35.11</v>
      </c>
      <c r="M4" s="26">
        <f>0.45+1.71+2.56+1.96+2.03+2.06+2.26+2.09+0.92</f>
        <v>16.040000000000003</v>
      </c>
      <c r="N4" s="23">
        <v>53.93</v>
      </c>
      <c r="O4" s="23">
        <v>109.35</v>
      </c>
      <c r="P4" s="23">
        <v>183.39</v>
      </c>
      <c r="Q4" s="23">
        <v>51.31</v>
      </c>
      <c r="R4" s="23">
        <v>87.39</v>
      </c>
      <c r="S4" s="23">
        <v>110.33</v>
      </c>
      <c r="T4" s="27">
        <v>168.99</v>
      </c>
      <c r="U4" s="27">
        <v>432.6</v>
      </c>
      <c r="V4" s="27">
        <v>30.95</v>
      </c>
      <c r="W4" s="27">
        <v>30.89</v>
      </c>
      <c r="X4" s="8">
        <v>14.91</v>
      </c>
      <c r="Y4" s="18">
        <v>31.61</v>
      </c>
      <c r="Z4" s="18">
        <v>31.57</v>
      </c>
      <c r="AA4" s="93">
        <v>432.4</v>
      </c>
      <c r="AB4" s="105">
        <v>13.4</v>
      </c>
      <c r="AC4" s="9">
        <v>4</v>
      </c>
      <c r="AD4" s="18">
        <v>30.2</v>
      </c>
      <c r="AE4" s="18">
        <v>30.6</v>
      </c>
      <c r="AF4" s="9"/>
      <c r="AG4" s="85"/>
    </row>
    <row r="5" spans="1:33" ht="20.100000000000001" customHeight="1" x14ac:dyDescent="0.25">
      <c r="A5" s="100" t="s">
        <v>93</v>
      </c>
      <c r="B5" s="29">
        <f>B4-B3</f>
        <v>18.239999999999998</v>
      </c>
      <c r="C5" s="23">
        <f>C4-C3</f>
        <v>-0.15999999999999659</v>
      </c>
      <c r="D5" s="23">
        <f t="shared" ref="D5:K5" si="0">D4-D3</f>
        <v>-1.1500000000000057</v>
      </c>
      <c r="E5" s="23">
        <f t="shared" si="0"/>
        <v>-1.6400000000000148</v>
      </c>
      <c r="F5" s="23">
        <f t="shared" si="0"/>
        <v>0.22999999999999687</v>
      </c>
      <c r="G5" s="23">
        <f t="shared" si="0"/>
        <v>-0.23000000000000398</v>
      </c>
      <c r="H5" s="23">
        <f t="shared" si="0"/>
        <v>-0.56000000000000227</v>
      </c>
      <c r="I5" s="23">
        <f t="shared" si="0"/>
        <v>-0.40999999999999659</v>
      </c>
      <c r="J5" s="23">
        <f t="shared" si="0"/>
        <v>0.20000000000004547</v>
      </c>
      <c r="K5" s="23">
        <f t="shared" si="0"/>
        <v>35.520000000000003</v>
      </c>
      <c r="L5" s="88">
        <f>L4-L3</f>
        <v>35.11</v>
      </c>
      <c r="M5" s="29">
        <f>M4-M3</f>
        <v>16.040000000000003</v>
      </c>
      <c r="N5" s="29">
        <f t="shared" ref="N5:V5" si="1">N4-N3</f>
        <v>-3.9999999999999147E-2</v>
      </c>
      <c r="O5" s="29">
        <f t="shared" si="1"/>
        <v>-0.65000000000000568</v>
      </c>
      <c r="P5" s="29">
        <f t="shared" si="1"/>
        <v>-1.5700000000000216</v>
      </c>
      <c r="Q5" s="29">
        <f t="shared" si="1"/>
        <v>6.0000000000002274E-2</v>
      </c>
      <c r="R5" s="29">
        <f t="shared" si="1"/>
        <v>0.14000000000000057</v>
      </c>
      <c r="S5" s="29">
        <f t="shared" si="1"/>
        <v>7.9999999999998295E-2</v>
      </c>
      <c r="T5" s="29">
        <f t="shared" si="1"/>
        <v>-1.0499999999999829</v>
      </c>
      <c r="U5" s="29">
        <f t="shared" si="1"/>
        <v>0.20000000000004547</v>
      </c>
      <c r="V5" s="29">
        <f t="shared" si="1"/>
        <v>30.95</v>
      </c>
      <c r="W5" s="27">
        <f t="shared" ref="W5:AF5" si="2">W4-W3</f>
        <v>30.89</v>
      </c>
      <c r="X5" s="102">
        <f t="shared" si="2"/>
        <v>14.91</v>
      </c>
      <c r="Y5" s="18">
        <f t="shared" si="2"/>
        <v>31.61</v>
      </c>
      <c r="Z5" s="18">
        <f t="shared" si="2"/>
        <v>31.57</v>
      </c>
      <c r="AA5" s="29">
        <f t="shared" si="2"/>
        <v>0</v>
      </c>
      <c r="AB5" s="105">
        <f t="shared" si="2"/>
        <v>13.4</v>
      </c>
      <c r="AC5" s="9">
        <f t="shared" si="2"/>
        <v>4</v>
      </c>
      <c r="AD5" s="9">
        <f t="shared" si="2"/>
        <v>30.2</v>
      </c>
      <c r="AE5" s="9">
        <f t="shared" si="2"/>
        <v>30.6</v>
      </c>
      <c r="AF5" s="9">
        <f t="shared" si="2"/>
        <v>0</v>
      </c>
      <c r="AG5" s="85"/>
    </row>
    <row r="6" spans="1:33" ht="20.100000000000001" customHeight="1" x14ac:dyDescent="0.25">
      <c r="A6" s="39" t="s">
        <v>33</v>
      </c>
      <c r="B6" s="29">
        <f>1.33+1.99+2.44+2.15+2.55+2.2+2.31+2.24+1.74</f>
        <v>18.95</v>
      </c>
      <c r="C6" s="23">
        <v>53.67</v>
      </c>
      <c r="D6" s="23">
        <v>109.06</v>
      </c>
      <c r="E6" s="23">
        <v>183.77</v>
      </c>
      <c r="F6" s="23">
        <v>51.15</v>
      </c>
      <c r="G6" s="23">
        <v>86.36</v>
      </c>
      <c r="H6" s="27">
        <v>108.5</v>
      </c>
      <c r="I6" s="27">
        <v>169.03</v>
      </c>
      <c r="J6" s="27">
        <v>432.9</v>
      </c>
      <c r="K6" s="27"/>
      <c r="L6" s="88"/>
      <c r="M6" s="29">
        <f>0.98+1.82+2.38+1.93+2.09+1.92+2.2+2.05+1.65</f>
        <v>17.02</v>
      </c>
      <c r="N6" s="29">
        <v>53.71</v>
      </c>
      <c r="O6" s="29">
        <v>109.47</v>
      </c>
      <c r="P6" s="29">
        <v>183.71</v>
      </c>
      <c r="Q6" s="29">
        <v>50.96</v>
      </c>
      <c r="R6" s="29">
        <v>86.72</v>
      </c>
      <c r="S6" s="29">
        <v>109.22</v>
      </c>
      <c r="T6" s="29">
        <v>169.36</v>
      </c>
      <c r="U6" s="18">
        <v>432.1</v>
      </c>
      <c r="V6" s="103"/>
      <c r="W6" s="27"/>
      <c r="X6" s="8">
        <f>0.53+1.82+2.33+1.88+2.1+1.89+2.16+1.97+0.92</f>
        <v>15.600000000000001</v>
      </c>
      <c r="Y6" s="24"/>
      <c r="Z6" s="24"/>
      <c r="AA6" s="29"/>
      <c r="AB6" s="28">
        <v>15.2</v>
      </c>
      <c r="AC6" s="92">
        <v>6.82</v>
      </c>
      <c r="AD6" s="104">
        <v>26.67</v>
      </c>
      <c r="AE6" s="104">
        <v>29.95</v>
      </c>
      <c r="AF6" s="92"/>
      <c r="AG6" s="85">
        <v>431.7</v>
      </c>
    </row>
    <row r="7" spans="1:33" ht="20.100000000000001" customHeight="1" x14ac:dyDescent="0.25">
      <c r="A7" s="100" t="s">
        <v>71</v>
      </c>
      <c r="B7" s="29">
        <f>B6-B3</f>
        <v>18.95</v>
      </c>
      <c r="C7" s="23">
        <f>C6-C3</f>
        <v>-0.29999999999999716</v>
      </c>
      <c r="D7" s="23">
        <f t="shared" ref="D7:J7" si="3">D6-D3</f>
        <v>-0.93999999999999773</v>
      </c>
      <c r="E7" s="23">
        <f t="shared" si="3"/>
        <v>-1.1899999999999977</v>
      </c>
      <c r="F7" s="23">
        <f t="shared" si="3"/>
        <v>-0.10000000000000142</v>
      </c>
      <c r="G7" s="23">
        <f t="shared" si="3"/>
        <v>-0.89000000000000057</v>
      </c>
      <c r="H7" s="23">
        <f t="shared" si="3"/>
        <v>-1.75</v>
      </c>
      <c r="I7" s="23">
        <f t="shared" si="3"/>
        <v>-1.0099999999999909</v>
      </c>
      <c r="J7" s="23">
        <f t="shared" si="3"/>
        <v>0.5</v>
      </c>
      <c r="K7" s="27"/>
      <c r="L7" s="88"/>
      <c r="M7" s="29">
        <f>M6-M3</f>
        <v>17.02</v>
      </c>
      <c r="N7" s="29">
        <f>N6-N3</f>
        <v>-0.25999999999999801</v>
      </c>
      <c r="O7" s="29">
        <f t="shared" ref="O7:U7" si="4">O6-O3</f>
        <v>-0.53000000000000114</v>
      </c>
      <c r="P7" s="29">
        <f t="shared" si="4"/>
        <v>-1.25</v>
      </c>
      <c r="Q7" s="29">
        <f t="shared" si="4"/>
        <v>-0.28999999999999915</v>
      </c>
      <c r="R7" s="29">
        <f t="shared" si="4"/>
        <v>-0.53000000000000114</v>
      </c>
      <c r="S7" s="29">
        <f t="shared" si="4"/>
        <v>-1.0300000000000011</v>
      </c>
      <c r="T7" s="29">
        <f t="shared" si="4"/>
        <v>-0.6799999999999784</v>
      </c>
      <c r="U7" s="29">
        <f t="shared" si="4"/>
        <v>-0.29999999999995453</v>
      </c>
      <c r="V7" s="103"/>
      <c r="W7" s="27"/>
      <c r="X7" s="26">
        <f>X6-X3</f>
        <v>15.600000000000001</v>
      </c>
      <c r="Y7" s="24"/>
      <c r="Z7" s="24"/>
      <c r="AA7" s="29"/>
      <c r="AB7" s="28">
        <v>15.2</v>
      </c>
      <c r="AC7" s="92">
        <f>AC6-AC3</f>
        <v>6.82</v>
      </c>
      <c r="AD7" s="92">
        <f>AD6-AD3</f>
        <v>26.67</v>
      </c>
      <c r="AE7" s="92">
        <f>AE6-AE3</f>
        <v>29.95</v>
      </c>
      <c r="AF7" s="92"/>
      <c r="AG7" s="85"/>
    </row>
    <row r="8" spans="1:33" ht="20.100000000000001" customHeight="1" x14ac:dyDescent="0.25">
      <c r="A8" s="154">
        <v>2</v>
      </c>
      <c r="B8" s="24">
        <f>0.83+1.51+1.71+1.77+1.69+1.44+1.93+1.55+1.42</f>
        <v>13.85</v>
      </c>
      <c r="C8" s="18">
        <v>53.84</v>
      </c>
      <c r="D8" s="18">
        <v>108.7</v>
      </c>
      <c r="E8" s="18">
        <v>182.76</v>
      </c>
      <c r="F8" s="18">
        <v>51.24</v>
      </c>
      <c r="G8" s="18">
        <v>86.45</v>
      </c>
      <c r="H8" s="5">
        <v>108.88</v>
      </c>
      <c r="I8" s="5">
        <v>171.11</v>
      </c>
      <c r="J8" s="5">
        <v>432.4</v>
      </c>
      <c r="K8" s="5">
        <v>29.05</v>
      </c>
      <c r="L8" s="5">
        <v>33.35</v>
      </c>
      <c r="M8" s="8">
        <f>0.32+1.41+1.67+2.08+1.71+1.44+2.06+1.63+1.01</f>
        <v>13.33</v>
      </c>
      <c r="N8" s="18">
        <v>53.58</v>
      </c>
      <c r="O8" s="18">
        <v>109.1</v>
      </c>
      <c r="P8" s="18">
        <v>183.42</v>
      </c>
      <c r="Q8" s="18">
        <v>51.97</v>
      </c>
      <c r="R8" s="18">
        <v>87.06</v>
      </c>
      <c r="S8" s="18">
        <v>109.83</v>
      </c>
      <c r="T8" s="18">
        <v>173.87</v>
      </c>
      <c r="U8" s="5">
        <v>432.4</v>
      </c>
      <c r="V8" s="5">
        <v>27.47</v>
      </c>
      <c r="W8" s="5">
        <v>25.23</v>
      </c>
      <c r="X8" s="8">
        <f>0.32+1.34+1.71+1.97+1.77+1.38+2.13+1.47+0.66</f>
        <v>12.749999999999998</v>
      </c>
      <c r="Y8" s="24">
        <v>29.18</v>
      </c>
      <c r="Z8" s="24">
        <v>26.31</v>
      </c>
      <c r="AA8" s="24">
        <v>433.8</v>
      </c>
      <c r="AB8" s="20">
        <v>10.1</v>
      </c>
      <c r="AC8" s="6">
        <v>4.3</v>
      </c>
      <c r="AD8" s="24"/>
      <c r="AE8" s="24"/>
      <c r="AF8" s="30"/>
      <c r="AG8" s="60"/>
    </row>
    <row r="9" spans="1:33" ht="20.100000000000001" customHeight="1" x14ac:dyDescent="0.25">
      <c r="A9" s="100" t="s">
        <v>72</v>
      </c>
      <c r="B9" s="29">
        <f>B8-B3</f>
        <v>13.85</v>
      </c>
      <c r="C9" s="23">
        <f>C8-C3</f>
        <v>-0.12999999999999545</v>
      </c>
      <c r="D9" s="23">
        <f t="shared" ref="D9:I9" si="5">D8-D3</f>
        <v>-1.2999999999999972</v>
      </c>
      <c r="E9" s="23">
        <f t="shared" si="5"/>
        <v>-2.2000000000000171</v>
      </c>
      <c r="F9" s="23">
        <f t="shared" si="5"/>
        <v>-9.9999999999980105E-3</v>
      </c>
      <c r="G9" s="23">
        <f t="shared" si="5"/>
        <v>-0.79999999999999716</v>
      </c>
      <c r="H9" s="23">
        <f t="shared" si="5"/>
        <v>-1.3700000000000045</v>
      </c>
      <c r="I9" s="23">
        <f t="shared" si="5"/>
        <v>1.0700000000000216</v>
      </c>
      <c r="J9" s="23">
        <f>J8-J3</f>
        <v>0</v>
      </c>
      <c r="K9" s="23">
        <f>K8-K3</f>
        <v>29.05</v>
      </c>
      <c r="L9" s="23">
        <f>L8-L3</f>
        <v>33.35</v>
      </c>
      <c r="M9" s="96">
        <f>M8-M3</f>
        <v>13.33</v>
      </c>
      <c r="N9" s="18">
        <f>N8-N3</f>
        <v>-0.39000000000000057</v>
      </c>
      <c r="O9" s="18">
        <f t="shared" ref="O9:V9" si="6">O8-O3</f>
        <v>-0.90000000000000568</v>
      </c>
      <c r="P9" s="18">
        <f t="shared" si="6"/>
        <v>-1.5400000000000205</v>
      </c>
      <c r="Q9" s="18">
        <f t="shared" si="6"/>
        <v>0.71999999999999886</v>
      </c>
      <c r="R9" s="18">
        <f t="shared" si="6"/>
        <v>-0.18999999999999773</v>
      </c>
      <c r="S9" s="18">
        <f t="shared" si="6"/>
        <v>-0.42000000000000171</v>
      </c>
      <c r="T9" s="18">
        <f t="shared" si="6"/>
        <v>3.8300000000000125</v>
      </c>
      <c r="U9" s="18">
        <f t="shared" si="6"/>
        <v>0</v>
      </c>
      <c r="V9" s="18">
        <f t="shared" si="6"/>
        <v>27.47</v>
      </c>
      <c r="W9" s="5">
        <f t="shared" ref="W9:AC9" si="7">W8-W3</f>
        <v>25.23</v>
      </c>
      <c r="X9" s="96">
        <f t="shared" si="7"/>
        <v>12.749999999999998</v>
      </c>
      <c r="Y9" s="18">
        <f t="shared" si="7"/>
        <v>29.18</v>
      </c>
      <c r="Z9" s="18">
        <f t="shared" si="7"/>
        <v>26.31</v>
      </c>
      <c r="AA9" s="24">
        <f t="shared" si="7"/>
        <v>1.4000000000000341</v>
      </c>
      <c r="AB9" s="20">
        <f t="shared" si="7"/>
        <v>10.1</v>
      </c>
      <c r="AC9" s="6">
        <f t="shared" si="7"/>
        <v>4.3</v>
      </c>
      <c r="AD9" s="30"/>
      <c r="AE9" s="30"/>
      <c r="AF9" s="30"/>
      <c r="AG9" s="60"/>
    </row>
    <row r="10" spans="1:33" ht="20.100000000000001" customHeight="1" x14ac:dyDescent="0.25">
      <c r="A10" s="43" t="s">
        <v>73</v>
      </c>
      <c r="B10" s="8">
        <v>0</v>
      </c>
      <c r="C10" s="18">
        <v>58.2</v>
      </c>
      <c r="D10" s="18">
        <v>104.04</v>
      </c>
      <c r="E10" s="18">
        <v>184.72</v>
      </c>
      <c r="F10" s="18">
        <v>62.25</v>
      </c>
      <c r="G10" s="18">
        <v>93.25</v>
      </c>
      <c r="H10" s="18">
        <v>113.25</v>
      </c>
      <c r="I10" s="18">
        <v>163.25</v>
      </c>
      <c r="J10" s="5">
        <v>431</v>
      </c>
      <c r="K10" s="5">
        <v>0</v>
      </c>
      <c r="L10" s="5">
        <v>0</v>
      </c>
      <c r="M10" s="8">
        <v>0</v>
      </c>
      <c r="N10" s="18">
        <v>58.2</v>
      </c>
      <c r="O10" s="18">
        <v>104.04</v>
      </c>
      <c r="P10" s="18">
        <v>184.72</v>
      </c>
      <c r="Q10" s="18">
        <v>62.25</v>
      </c>
      <c r="R10" s="18">
        <v>93.25</v>
      </c>
      <c r="S10" s="18">
        <v>113.25</v>
      </c>
      <c r="T10" s="18">
        <v>163.25</v>
      </c>
      <c r="U10" s="5">
        <v>431</v>
      </c>
      <c r="V10" s="5">
        <v>0</v>
      </c>
      <c r="W10" s="5">
        <v>0</v>
      </c>
      <c r="X10" s="8">
        <v>0</v>
      </c>
      <c r="Y10" s="24">
        <v>0</v>
      </c>
      <c r="Z10" s="24">
        <v>0</v>
      </c>
      <c r="AA10" s="24">
        <v>431</v>
      </c>
      <c r="AB10" s="20">
        <v>0</v>
      </c>
      <c r="AC10" s="6">
        <v>0</v>
      </c>
      <c r="AD10" s="24">
        <v>0</v>
      </c>
      <c r="AE10" s="24">
        <v>0</v>
      </c>
      <c r="AF10" s="30"/>
      <c r="AG10" s="60"/>
    </row>
    <row r="11" spans="1:33" ht="20.100000000000001" customHeight="1" x14ac:dyDescent="0.25">
      <c r="A11" s="39">
        <v>3</v>
      </c>
      <c r="B11" s="129"/>
      <c r="C11" s="18">
        <v>58.11</v>
      </c>
      <c r="D11" s="18">
        <v>101.15</v>
      </c>
      <c r="E11" s="18">
        <v>182.38</v>
      </c>
      <c r="F11" s="18">
        <v>61.96</v>
      </c>
      <c r="G11" s="18">
        <v>91.74</v>
      </c>
      <c r="H11" s="5">
        <v>111.3</v>
      </c>
      <c r="I11" s="5">
        <v>161.32</v>
      </c>
      <c r="J11" s="5">
        <v>431.8</v>
      </c>
      <c r="K11" s="131"/>
      <c r="L11" s="131"/>
      <c r="M11" s="133"/>
      <c r="N11" s="130"/>
      <c r="O11" s="130"/>
      <c r="P11" s="130"/>
      <c r="Q11" s="130"/>
      <c r="R11" s="130"/>
      <c r="S11" s="130"/>
      <c r="T11" s="130"/>
      <c r="U11" s="131"/>
      <c r="V11" s="131"/>
      <c r="W11" s="131"/>
      <c r="X11" s="8">
        <f>0.051+0.72+1.75+2.04+1.48+1.54+1.8+0.77+0.33</f>
        <v>10.481</v>
      </c>
      <c r="Y11" s="24">
        <f>4.09+3.27+3.33+3.28+4.76</f>
        <v>18.729999999999997</v>
      </c>
      <c r="Z11" s="24">
        <f>4.24+2.84+3.57+2.52+3.22</f>
        <v>16.39</v>
      </c>
      <c r="AA11" s="24">
        <v>432.14299999999997</v>
      </c>
      <c r="AB11" s="20">
        <f>0.038+0.838+1.474+1.905+1.93+1.245+1.981+0.61+0.152</f>
        <v>10.172999999999998</v>
      </c>
      <c r="AC11" s="6">
        <v>3.7480000000000002</v>
      </c>
      <c r="AD11" s="24">
        <v>19.690000000000001</v>
      </c>
      <c r="AE11" s="24">
        <v>18.8</v>
      </c>
      <c r="AF11" s="30"/>
      <c r="AG11" s="60"/>
    </row>
    <row r="12" spans="1:33" ht="20.100000000000001" customHeight="1" x14ac:dyDescent="0.25">
      <c r="A12" s="100" t="s">
        <v>74</v>
      </c>
      <c r="B12" s="129"/>
      <c r="C12" s="18">
        <f>C11-C10</f>
        <v>-9.0000000000003411E-2</v>
      </c>
      <c r="D12" s="18">
        <f t="shared" ref="D12:J12" si="8">D11-D10</f>
        <v>-2.8900000000000006</v>
      </c>
      <c r="E12" s="18">
        <f t="shared" si="8"/>
        <v>-2.3400000000000034</v>
      </c>
      <c r="F12" s="18">
        <f t="shared" si="8"/>
        <v>-0.28999999999999915</v>
      </c>
      <c r="G12" s="18">
        <f t="shared" si="8"/>
        <v>-1.5100000000000051</v>
      </c>
      <c r="H12" s="18">
        <f t="shared" si="8"/>
        <v>-1.9500000000000028</v>
      </c>
      <c r="I12" s="18">
        <f t="shared" si="8"/>
        <v>-1.9300000000000068</v>
      </c>
      <c r="J12" s="18">
        <f t="shared" si="8"/>
        <v>0.80000000000001137</v>
      </c>
      <c r="K12" s="131"/>
      <c r="L12" s="131"/>
      <c r="M12" s="133"/>
      <c r="N12" s="130"/>
      <c r="O12" s="130"/>
      <c r="P12" s="130"/>
      <c r="Q12" s="130"/>
      <c r="R12" s="130"/>
      <c r="S12" s="130"/>
      <c r="T12" s="130"/>
      <c r="U12" s="130"/>
      <c r="V12" s="131"/>
      <c r="W12" s="131"/>
      <c r="X12" s="8">
        <f t="shared" ref="X12:AC12" si="9">X11-X10</f>
        <v>10.481</v>
      </c>
      <c r="Y12" s="24">
        <f t="shared" si="9"/>
        <v>18.729999999999997</v>
      </c>
      <c r="Z12" s="24">
        <f t="shared" si="9"/>
        <v>16.39</v>
      </c>
      <c r="AA12" s="24">
        <f t="shared" si="9"/>
        <v>1.1429999999999723</v>
      </c>
      <c r="AB12" s="20">
        <f t="shared" si="9"/>
        <v>10.172999999999998</v>
      </c>
      <c r="AC12" s="6">
        <f t="shared" si="9"/>
        <v>3.7480000000000002</v>
      </c>
      <c r="AD12" s="6">
        <f>AD11-AD10</f>
        <v>19.690000000000001</v>
      </c>
      <c r="AE12" s="6">
        <f>AE11-AE10</f>
        <v>18.8</v>
      </c>
      <c r="AF12" s="30"/>
      <c r="AG12" s="60"/>
    </row>
    <row r="13" spans="1:33" ht="20.100000000000001" customHeight="1" x14ac:dyDescent="0.25">
      <c r="A13" s="154">
        <v>4</v>
      </c>
      <c r="B13" s="129"/>
      <c r="C13" s="18">
        <v>58.92</v>
      </c>
      <c r="D13" s="18">
        <v>102.48</v>
      </c>
      <c r="E13" s="18">
        <v>183.56</v>
      </c>
      <c r="F13" s="18">
        <v>63.15</v>
      </c>
      <c r="G13" s="18">
        <v>93.36</v>
      </c>
      <c r="H13" s="5">
        <v>112.6</v>
      </c>
      <c r="I13" s="5">
        <v>163.04</v>
      </c>
      <c r="J13" s="5">
        <v>432.4</v>
      </c>
      <c r="K13" s="131"/>
      <c r="L13" s="131"/>
      <c r="M13" s="133"/>
      <c r="N13" s="130"/>
      <c r="O13" s="130"/>
      <c r="P13" s="130"/>
      <c r="Q13" s="130"/>
      <c r="R13" s="130"/>
      <c r="S13" s="130"/>
      <c r="T13" s="130"/>
      <c r="U13" s="131"/>
      <c r="V13" s="131"/>
      <c r="W13" s="131"/>
      <c r="X13" s="8">
        <f>0+0.038+0.254+1.65+1.71+1.72+1.49+1.33+1.12</f>
        <v>9.3120000000000012</v>
      </c>
      <c r="Y13" s="24">
        <v>22.91</v>
      </c>
      <c r="Z13" s="24">
        <v>22.19</v>
      </c>
      <c r="AA13" s="24">
        <v>432</v>
      </c>
      <c r="AB13" s="20">
        <v>8.35</v>
      </c>
      <c r="AC13" s="6">
        <v>2.7</v>
      </c>
      <c r="AD13" s="24"/>
      <c r="AE13" s="24"/>
      <c r="AF13" s="30"/>
      <c r="AG13" s="60"/>
    </row>
    <row r="14" spans="1:33" ht="20.100000000000001" customHeight="1" x14ac:dyDescent="0.25">
      <c r="A14" s="100" t="s">
        <v>75</v>
      </c>
      <c r="B14" s="129"/>
      <c r="C14" s="18">
        <f>C13-C10</f>
        <v>0.71999999999999886</v>
      </c>
      <c r="D14" s="18">
        <f t="shared" ref="D14:J14" si="10">D13-D10</f>
        <v>-1.5600000000000023</v>
      </c>
      <c r="E14" s="18">
        <f t="shared" si="10"/>
        <v>-1.1599999999999966</v>
      </c>
      <c r="F14" s="18">
        <f t="shared" si="10"/>
        <v>0.89999999999999858</v>
      </c>
      <c r="G14" s="18">
        <f t="shared" si="10"/>
        <v>0.10999999999999943</v>
      </c>
      <c r="H14" s="18">
        <f t="shared" si="10"/>
        <v>-0.65000000000000568</v>
      </c>
      <c r="I14" s="18">
        <f t="shared" si="10"/>
        <v>-0.21000000000000796</v>
      </c>
      <c r="J14" s="18">
        <f t="shared" si="10"/>
        <v>1.3999999999999773</v>
      </c>
      <c r="K14" s="130"/>
      <c r="L14" s="130"/>
      <c r="M14" s="134"/>
      <c r="N14" s="130"/>
      <c r="O14" s="130"/>
      <c r="P14" s="130"/>
      <c r="Q14" s="130"/>
      <c r="R14" s="130"/>
      <c r="S14" s="130"/>
      <c r="T14" s="130"/>
      <c r="U14" s="130"/>
      <c r="V14" s="130"/>
      <c r="W14" s="129"/>
      <c r="X14" s="8">
        <f t="shared" ref="X14:AC14" si="11">X13-X10</f>
        <v>9.3120000000000012</v>
      </c>
      <c r="Y14" s="24">
        <f t="shared" si="11"/>
        <v>22.91</v>
      </c>
      <c r="Z14" s="24">
        <f t="shared" si="11"/>
        <v>22.19</v>
      </c>
      <c r="AA14" s="24">
        <f t="shared" si="11"/>
        <v>1</v>
      </c>
      <c r="AB14" s="20">
        <f t="shared" si="11"/>
        <v>8.35</v>
      </c>
      <c r="AC14" s="20">
        <f t="shared" si="11"/>
        <v>2.7</v>
      </c>
      <c r="AD14" s="24"/>
      <c r="AE14" s="24"/>
      <c r="AF14" s="30"/>
      <c r="AG14" s="60"/>
    </row>
    <row r="15" spans="1:33" ht="20.100000000000001" customHeight="1" x14ac:dyDescent="0.25">
      <c r="A15" s="39">
        <v>5</v>
      </c>
      <c r="B15" s="129"/>
      <c r="C15" s="18"/>
      <c r="D15" s="18"/>
      <c r="E15" s="18"/>
      <c r="F15" s="18"/>
      <c r="G15" s="18"/>
      <c r="H15" s="5"/>
      <c r="I15" s="5"/>
      <c r="J15" s="5"/>
      <c r="K15" s="131"/>
      <c r="L15" s="131"/>
      <c r="M15" s="133"/>
      <c r="N15" s="130"/>
      <c r="O15" s="130"/>
      <c r="P15" s="130"/>
      <c r="Q15" s="130"/>
      <c r="R15" s="130"/>
      <c r="S15" s="130"/>
      <c r="T15" s="130"/>
      <c r="U15" s="131"/>
      <c r="V15" s="131"/>
      <c r="W15" s="131"/>
      <c r="X15" s="8">
        <v>10.56</v>
      </c>
      <c r="Y15" s="24">
        <v>11.78</v>
      </c>
      <c r="Z15" s="24">
        <v>18.850000000000001</v>
      </c>
      <c r="AA15" s="24">
        <v>433.1</v>
      </c>
      <c r="AB15" s="20">
        <v>7.81</v>
      </c>
      <c r="AC15" s="6">
        <v>4.8600000000000003</v>
      </c>
      <c r="AD15" s="24"/>
      <c r="AE15" s="24"/>
      <c r="AF15" s="30"/>
      <c r="AG15" s="60"/>
    </row>
    <row r="16" spans="1:33" ht="20.100000000000001" customHeight="1" x14ac:dyDescent="0.25">
      <c r="A16" s="39" t="s">
        <v>76</v>
      </c>
      <c r="B16" s="129"/>
      <c r="C16" s="18"/>
      <c r="D16" s="18"/>
      <c r="E16" s="18"/>
      <c r="F16" s="18"/>
      <c r="G16" s="18"/>
      <c r="H16" s="18"/>
      <c r="I16" s="18"/>
      <c r="J16" s="18"/>
      <c r="K16" s="130"/>
      <c r="L16" s="131"/>
      <c r="M16" s="133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8">
        <f t="shared" ref="X16:AC16" si="12">X15-X10</f>
        <v>10.56</v>
      </c>
      <c r="Y16" s="8">
        <f t="shared" si="12"/>
        <v>11.78</v>
      </c>
      <c r="Z16" s="8">
        <f t="shared" si="12"/>
        <v>18.850000000000001</v>
      </c>
      <c r="AA16" s="8">
        <f t="shared" si="12"/>
        <v>2.1000000000000227</v>
      </c>
      <c r="AB16" s="20">
        <f t="shared" si="12"/>
        <v>7.81</v>
      </c>
      <c r="AC16" s="6">
        <f t="shared" si="12"/>
        <v>4.8600000000000003</v>
      </c>
      <c r="AD16" s="24"/>
      <c r="AE16" s="24"/>
      <c r="AF16" s="30"/>
      <c r="AG16" s="60"/>
    </row>
    <row r="17" spans="1:33" ht="20.100000000000001" customHeight="1" x14ac:dyDescent="0.25">
      <c r="A17" s="154"/>
      <c r="B17" s="129"/>
      <c r="C17" s="18"/>
      <c r="D17" s="18"/>
      <c r="E17" s="18"/>
      <c r="F17" s="18"/>
      <c r="G17" s="18"/>
      <c r="H17" s="5"/>
      <c r="I17" s="5"/>
      <c r="J17" s="5"/>
      <c r="K17" s="131"/>
      <c r="L17" s="131"/>
      <c r="M17" s="133"/>
      <c r="N17" s="130"/>
      <c r="O17" s="130"/>
      <c r="P17" s="130"/>
      <c r="Q17" s="130"/>
      <c r="R17" s="130"/>
      <c r="S17" s="130"/>
      <c r="T17" s="130"/>
      <c r="U17" s="131"/>
      <c r="V17" s="131"/>
      <c r="W17" s="131"/>
      <c r="X17" s="8"/>
      <c r="Y17" s="24"/>
      <c r="Z17" s="24"/>
      <c r="AA17" s="24"/>
      <c r="AB17" s="20"/>
      <c r="AC17" s="6"/>
      <c r="AD17" s="24"/>
      <c r="AE17" s="24"/>
      <c r="AF17" s="30"/>
      <c r="AG17" s="60"/>
    </row>
    <row r="18" spans="1:33" ht="20.100000000000001" customHeight="1" x14ac:dyDescent="0.25">
      <c r="A18" s="39"/>
      <c r="B18" s="129"/>
      <c r="C18" s="18"/>
      <c r="D18" s="18"/>
      <c r="E18" s="18"/>
      <c r="F18" s="18"/>
      <c r="G18" s="18"/>
      <c r="H18" s="5"/>
      <c r="I18" s="5"/>
      <c r="J18" s="5"/>
      <c r="K18" s="131"/>
      <c r="L18" s="131"/>
      <c r="M18" s="133"/>
      <c r="N18" s="130"/>
      <c r="O18" s="130"/>
      <c r="P18" s="130"/>
      <c r="Q18" s="130"/>
      <c r="R18" s="130"/>
      <c r="S18" s="130"/>
      <c r="T18" s="130"/>
      <c r="U18" s="131"/>
      <c r="V18" s="131"/>
      <c r="W18" s="131"/>
      <c r="X18" s="8"/>
      <c r="Y18" s="24"/>
      <c r="Z18" s="24"/>
      <c r="AA18" s="24"/>
      <c r="AB18" s="20"/>
      <c r="AC18" s="6"/>
      <c r="AD18" s="24"/>
      <c r="AE18" s="24"/>
      <c r="AF18" s="30"/>
      <c r="AG18" s="60"/>
    </row>
    <row r="19" spans="1:33" ht="20.100000000000001" customHeight="1" x14ac:dyDescent="0.25">
      <c r="A19" s="39">
        <v>7</v>
      </c>
      <c r="B19" s="129"/>
      <c r="C19" s="18"/>
      <c r="D19" s="18"/>
      <c r="E19" s="18"/>
      <c r="F19" s="18"/>
      <c r="G19" s="18"/>
      <c r="H19" s="5"/>
      <c r="I19" s="5"/>
      <c r="J19" s="5"/>
      <c r="K19" s="131"/>
      <c r="L19" s="131"/>
      <c r="M19" s="133"/>
      <c r="N19" s="130"/>
      <c r="O19" s="130"/>
      <c r="P19" s="130"/>
      <c r="Q19" s="130"/>
      <c r="R19" s="130"/>
      <c r="S19" s="130"/>
      <c r="T19" s="130"/>
      <c r="U19" s="131"/>
      <c r="V19" s="131"/>
      <c r="W19" s="131"/>
      <c r="X19" s="8"/>
      <c r="Y19" s="24"/>
      <c r="Z19" s="24"/>
      <c r="AA19" s="24"/>
      <c r="AB19" s="20"/>
      <c r="AC19" s="6"/>
      <c r="AD19" s="24"/>
      <c r="AE19" s="24"/>
      <c r="AF19" s="30"/>
      <c r="AG19" s="60"/>
    </row>
    <row r="20" spans="1:33" ht="20.100000000000001" customHeight="1" x14ac:dyDescent="0.25">
      <c r="A20" s="39" t="s">
        <v>94</v>
      </c>
      <c r="B20" s="129"/>
      <c r="C20" s="18"/>
      <c r="D20" s="18"/>
      <c r="E20" s="18"/>
      <c r="F20" s="18"/>
      <c r="G20" s="18"/>
      <c r="H20" s="5"/>
      <c r="I20" s="5"/>
      <c r="J20" s="5"/>
      <c r="K20" s="131"/>
      <c r="L20" s="131"/>
      <c r="M20" s="133"/>
      <c r="N20" s="130"/>
      <c r="O20" s="130"/>
      <c r="P20" s="130"/>
      <c r="Q20" s="130"/>
      <c r="R20" s="130"/>
      <c r="S20" s="130"/>
      <c r="T20" s="130"/>
      <c r="U20" s="131"/>
      <c r="V20" s="131"/>
      <c r="W20" s="131"/>
      <c r="X20" s="8"/>
      <c r="Y20" s="24"/>
      <c r="Z20" s="24"/>
      <c r="AA20" s="24"/>
      <c r="AB20" s="20"/>
      <c r="AC20" s="6"/>
      <c r="AD20" s="24"/>
      <c r="AE20" s="24"/>
      <c r="AF20" s="30"/>
      <c r="AG20" s="60"/>
    </row>
    <row r="21" spans="1:33" ht="20.100000000000001" customHeight="1" x14ac:dyDescent="0.25">
      <c r="A21" s="154">
        <v>8</v>
      </c>
      <c r="B21" s="129"/>
      <c r="C21" s="18"/>
      <c r="D21" s="18"/>
      <c r="E21" s="18"/>
      <c r="F21" s="18"/>
      <c r="G21" s="18"/>
      <c r="H21" s="5"/>
      <c r="I21" s="5"/>
      <c r="J21" s="5"/>
      <c r="K21" s="131"/>
      <c r="L21" s="131"/>
      <c r="M21" s="133"/>
      <c r="N21" s="130"/>
      <c r="O21" s="130"/>
      <c r="P21" s="130"/>
      <c r="Q21" s="130"/>
      <c r="R21" s="130"/>
      <c r="S21" s="130"/>
      <c r="T21" s="130"/>
      <c r="U21" s="131"/>
      <c r="V21" s="131"/>
      <c r="W21" s="131"/>
      <c r="X21" s="8"/>
      <c r="Y21" s="24"/>
      <c r="Z21" s="24"/>
      <c r="AA21" s="24"/>
      <c r="AB21" s="20"/>
      <c r="AC21" s="6"/>
      <c r="AD21" s="24"/>
      <c r="AE21" s="24"/>
      <c r="AF21" s="30"/>
      <c r="AG21" s="60"/>
    </row>
    <row r="22" spans="1:33" ht="20.100000000000001" customHeight="1" x14ac:dyDescent="0.25">
      <c r="A22" s="39" t="s">
        <v>95</v>
      </c>
      <c r="B22" s="129"/>
      <c r="C22" s="18"/>
      <c r="D22" s="18"/>
      <c r="E22" s="18"/>
      <c r="F22" s="18"/>
      <c r="G22" s="18"/>
      <c r="H22" s="5"/>
      <c r="I22" s="5"/>
      <c r="J22" s="5"/>
      <c r="K22" s="131"/>
      <c r="L22" s="131"/>
      <c r="M22" s="133"/>
      <c r="N22" s="130"/>
      <c r="O22" s="130"/>
      <c r="P22" s="130"/>
      <c r="Q22" s="130"/>
      <c r="R22" s="130"/>
      <c r="S22" s="130"/>
      <c r="T22" s="130"/>
      <c r="U22" s="131"/>
      <c r="V22" s="131"/>
      <c r="W22" s="131"/>
      <c r="X22" s="8"/>
      <c r="Y22" s="24"/>
      <c r="Z22" s="24"/>
      <c r="AA22" s="24"/>
      <c r="AB22" s="20"/>
      <c r="AC22" s="6"/>
      <c r="AD22" s="24"/>
      <c r="AE22" s="24"/>
      <c r="AF22" s="30"/>
      <c r="AG22" s="60"/>
    </row>
    <row r="23" spans="1:33" ht="20.100000000000001" customHeight="1" x14ac:dyDescent="0.25">
      <c r="A23" s="39">
        <v>9</v>
      </c>
      <c r="B23" s="129"/>
      <c r="C23" s="18"/>
      <c r="D23" s="18"/>
      <c r="E23" s="18"/>
      <c r="F23" s="18"/>
      <c r="G23" s="18"/>
      <c r="H23" s="5"/>
      <c r="I23" s="5"/>
      <c r="J23" s="5"/>
      <c r="K23" s="131"/>
      <c r="L23" s="131"/>
      <c r="M23" s="133"/>
      <c r="N23" s="130"/>
      <c r="O23" s="130"/>
      <c r="P23" s="130"/>
      <c r="Q23" s="130"/>
      <c r="R23" s="130"/>
      <c r="S23" s="130"/>
      <c r="T23" s="130"/>
      <c r="U23" s="131"/>
      <c r="V23" s="131"/>
      <c r="W23" s="131"/>
      <c r="X23" s="8"/>
      <c r="Y23" s="24"/>
      <c r="Z23" s="24"/>
      <c r="AA23" s="24"/>
      <c r="AB23" s="20"/>
      <c r="AC23" s="6"/>
      <c r="AD23" s="24"/>
      <c r="AE23" s="24"/>
      <c r="AF23" s="30"/>
      <c r="AG23" s="60"/>
    </row>
    <row r="24" spans="1:33" ht="20.100000000000001" customHeight="1" x14ac:dyDescent="0.25">
      <c r="A24" s="154" t="s">
        <v>96</v>
      </c>
      <c r="B24" s="129"/>
      <c r="C24" s="18"/>
      <c r="D24" s="18"/>
      <c r="E24" s="18"/>
      <c r="F24" s="18"/>
      <c r="G24" s="18"/>
      <c r="H24" s="5"/>
      <c r="I24" s="5"/>
      <c r="J24" s="5"/>
      <c r="K24" s="131"/>
      <c r="L24" s="131"/>
      <c r="M24" s="133"/>
      <c r="N24" s="130"/>
      <c r="O24" s="130"/>
      <c r="P24" s="130"/>
      <c r="Q24" s="130"/>
      <c r="R24" s="130"/>
      <c r="S24" s="130"/>
      <c r="T24" s="130"/>
      <c r="U24" s="131"/>
      <c r="V24" s="131"/>
      <c r="W24" s="131"/>
      <c r="X24" s="8"/>
      <c r="Y24" s="24"/>
      <c r="Z24" s="24"/>
      <c r="AA24" s="24"/>
      <c r="AB24" s="20"/>
      <c r="AC24" s="6"/>
      <c r="AD24" s="24"/>
      <c r="AE24" s="24"/>
      <c r="AF24" s="30"/>
      <c r="AG24" s="60"/>
    </row>
    <row r="25" spans="1:33" ht="20.100000000000001" customHeight="1" x14ac:dyDescent="0.25">
      <c r="A25" s="53"/>
      <c r="B25" s="71"/>
      <c r="C25" s="72"/>
      <c r="D25" s="72"/>
      <c r="E25" s="72"/>
      <c r="F25" s="70"/>
      <c r="G25" s="70"/>
      <c r="H25" s="7"/>
      <c r="I25" s="7"/>
      <c r="J25" s="7"/>
      <c r="K25" s="58"/>
      <c r="L25" s="73"/>
      <c r="M25" s="74"/>
      <c r="N25" s="72"/>
      <c r="O25" s="14"/>
      <c r="P25" s="14"/>
      <c r="Q25" s="14"/>
      <c r="R25" s="14"/>
      <c r="S25" s="14"/>
      <c r="T25" s="17"/>
      <c r="U25" s="17"/>
      <c r="V25" s="17"/>
      <c r="W25" s="17"/>
      <c r="X25" s="8"/>
      <c r="Y25" s="24"/>
      <c r="Z25" s="24"/>
      <c r="AA25" s="24"/>
      <c r="AB25" s="20"/>
      <c r="AC25" s="6"/>
      <c r="AD25" s="24"/>
      <c r="AE25" s="24"/>
      <c r="AF25" s="30"/>
      <c r="AG25" s="60"/>
    </row>
    <row r="26" spans="1:33" x14ac:dyDescent="0.25">
      <c r="A26" s="154"/>
      <c r="B26" s="75"/>
      <c r="C26" s="76"/>
      <c r="D26" s="76"/>
      <c r="E26" s="76"/>
      <c r="F26" s="76"/>
      <c r="G26" s="76"/>
      <c r="H26" s="76"/>
      <c r="I26" s="76"/>
      <c r="J26" s="76"/>
      <c r="K26" s="77"/>
      <c r="L26" s="79"/>
      <c r="M26" s="81"/>
      <c r="N26" s="77"/>
      <c r="O26" s="55"/>
      <c r="P26" s="55"/>
      <c r="Q26" s="55"/>
      <c r="R26" s="55"/>
      <c r="S26" s="55"/>
      <c r="T26" s="55"/>
      <c r="U26" s="55"/>
      <c r="V26" s="55"/>
      <c r="W26" s="90"/>
      <c r="X26" s="8"/>
      <c r="Y26" s="24"/>
      <c r="Z26" s="24"/>
      <c r="AA26" s="24"/>
      <c r="AB26" s="20"/>
      <c r="AC26" s="6"/>
      <c r="AD26" s="24"/>
      <c r="AE26" s="24"/>
      <c r="AF26" s="30"/>
      <c r="AG26" s="60"/>
    </row>
    <row r="27" spans="1:33" ht="15.75" thickBot="1" x14ac:dyDescent="0.3">
      <c r="A27" s="101"/>
      <c r="B27" s="99"/>
      <c r="C27" s="7"/>
      <c r="D27" s="57"/>
      <c r="E27" s="57"/>
      <c r="F27" s="57"/>
      <c r="G27" s="57"/>
      <c r="H27" s="57"/>
      <c r="I27" s="57"/>
      <c r="J27" s="57"/>
      <c r="K27" s="57"/>
      <c r="L27" s="80"/>
      <c r="M27" s="82"/>
      <c r="N27" s="57"/>
      <c r="O27" s="30"/>
      <c r="P27" s="30"/>
      <c r="Q27" s="30"/>
      <c r="R27" s="30"/>
      <c r="S27" s="30"/>
      <c r="T27" s="30"/>
      <c r="U27" s="30"/>
      <c r="V27" s="30"/>
      <c r="W27" s="59"/>
      <c r="X27" s="8"/>
      <c r="Y27" s="24"/>
      <c r="Z27" s="24"/>
      <c r="AA27" s="24"/>
      <c r="AB27" s="20"/>
      <c r="AC27" s="6"/>
      <c r="AD27" s="24"/>
      <c r="AE27" s="24"/>
      <c r="AF27" s="30"/>
      <c r="AG27" s="60"/>
    </row>
    <row r="28" spans="1:33" x14ac:dyDescent="0.25">
      <c r="A28" s="40"/>
    </row>
    <row r="29" spans="1:33" x14ac:dyDescent="0.25">
      <c r="A29" s="40"/>
    </row>
    <row r="30" spans="1:33" x14ac:dyDescent="0.25">
      <c r="A30" s="40"/>
      <c r="M30" s="2"/>
      <c r="N30" s="4"/>
      <c r="O30" s="2"/>
      <c r="P30" s="2"/>
    </row>
    <row r="31" spans="1:33" x14ac:dyDescent="0.25">
      <c r="A31" s="40"/>
      <c r="M31" s="2"/>
      <c r="N31" s="4"/>
      <c r="O31" s="2"/>
      <c r="P31" s="2"/>
      <c r="Q31" s="3"/>
    </row>
    <row r="32" spans="1:33" x14ac:dyDescent="0.25">
      <c r="A32" s="40"/>
      <c r="M32" s="2"/>
      <c r="N32" s="22"/>
      <c r="O32" s="2"/>
      <c r="P32" s="2"/>
    </row>
    <row r="33" spans="1:17" x14ac:dyDescent="0.25">
      <c r="A33" s="40"/>
      <c r="M33" s="2"/>
      <c r="N33" s="3"/>
      <c r="O33" s="3"/>
      <c r="P33" s="2"/>
      <c r="Q33" s="3"/>
    </row>
    <row r="34" spans="1:17" x14ac:dyDescent="0.25">
      <c r="A34" s="40"/>
      <c r="M34" s="3"/>
      <c r="N34" s="3"/>
      <c r="O34" s="3"/>
      <c r="P34" s="2"/>
      <c r="Q34" s="3"/>
    </row>
    <row r="35" spans="1:17" x14ac:dyDescent="0.25">
      <c r="A35" s="40"/>
      <c r="M35" s="21"/>
      <c r="N35" s="3"/>
      <c r="O35" s="3"/>
      <c r="P35" s="3"/>
      <c r="Q35" s="3"/>
    </row>
    <row r="36" spans="1:17" x14ac:dyDescent="0.25">
      <c r="A36" s="40"/>
      <c r="M36" s="2"/>
      <c r="N36" s="3"/>
      <c r="O36" s="2"/>
      <c r="P36" s="2"/>
      <c r="Q36" s="3"/>
    </row>
    <row r="37" spans="1:17" x14ac:dyDescent="0.25">
      <c r="A37" s="40"/>
      <c r="M37" s="2"/>
      <c r="N37" s="3"/>
      <c r="O37" s="2"/>
      <c r="P37" s="2"/>
      <c r="Q37" s="3"/>
    </row>
    <row r="38" spans="1:17" x14ac:dyDescent="0.25">
      <c r="A38" s="40"/>
      <c r="M38" s="2"/>
      <c r="N38" s="4"/>
      <c r="O38" s="2"/>
      <c r="P38" s="2"/>
      <c r="Q38" s="3"/>
    </row>
    <row r="39" spans="1:17" x14ac:dyDescent="0.25">
      <c r="A39" s="40"/>
      <c r="M39" s="2"/>
      <c r="N39" s="4"/>
      <c r="O39" s="2"/>
      <c r="P39" s="2"/>
      <c r="Q39" s="3"/>
    </row>
    <row r="40" spans="1:17" x14ac:dyDescent="0.25">
      <c r="A40" s="40"/>
      <c r="M40" s="2"/>
      <c r="N40" s="22"/>
      <c r="O40" s="2"/>
      <c r="P40" s="2"/>
      <c r="Q40" s="3"/>
    </row>
    <row r="41" spans="1:17" x14ac:dyDescent="0.25">
      <c r="A41" s="40"/>
      <c r="M41" s="2"/>
      <c r="N41" s="3"/>
      <c r="O41" s="3"/>
      <c r="P41" s="2"/>
      <c r="Q41" s="3"/>
    </row>
    <row r="42" spans="1:17" x14ac:dyDescent="0.25">
      <c r="A42" s="40"/>
      <c r="M42" s="3"/>
      <c r="N42" s="3"/>
      <c r="O42" s="3"/>
      <c r="P42" s="3"/>
      <c r="Q42" s="3"/>
    </row>
    <row r="43" spans="1:17" x14ac:dyDescent="0.25">
      <c r="A43" s="40"/>
    </row>
    <row r="44" spans="1:17" x14ac:dyDescent="0.25">
      <c r="A44" s="40"/>
    </row>
    <row r="45" spans="1:17" x14ac:dyDescent="0.25">
      <c r="A45" s="40"/>
    </row>
    <row r="46" spans="1:17" x14ac:dyDescent="0.25">
      <c r="D46" s="13"/>
      <c r="I46" s="13"/>
      <c r="J46" s="13"/>
    </row>
  </sheetData>
  <mergeCells count="4">
    <mergeCell ref="B1:L1"/>
    <mergeCell ref="M1:W1"/>
    <mergeCell ref="X1:AA1"/>
    <mergeCell ref="AB1:A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30" zoomScaleNormal="130" workbookViewId="0"/>
  </sheetViews>
  <sheetFormatPr defaultRowHeight="15" x14ac:dyDescent="0.25"/>
  <cols>
    <col min="2" max="3" width="9.7109375" bestFit="1" customWidth="1"/>
    <col min="4" max="4" width="11.28515625" bestFit="1" customWidth="1"/>
  </cols>
  <sheetData>
    <row r="1" spans="1:8" ht="29.1" customHeight="1" thickBot="1" x14ac:dyDescent="0.3">
      <c r="A1" s="138"/>
      <c r="B1" s="139" t="s">
        <v>97</v>
      </c>
      <c r="C1" s="140" t="s">
        <v>98</v>
      </c>
      <c r="D1" s="140" t="s">
        <v>99</v>
      </c>
      <c r="E1" s="140" t="s">
        <v>97</v>
      </c>
      <c r="F1" s="140" t="s">
        <v>98</v>
      </c>
      <c r="G1" s="141" t="s">
        <v>99</v>
      </c>
    </row>
    <row r="2" spans="1:8" ht="29.1" customHeight="1" x14ac:dyDescent="0.25">
      <c r="A2" s="142" t="s">
        <v>10</v>
      </c>
      <c r="B2" s="29" t="s">
        <v>13</v>
      </c>
      <c r="C2" s="23" t="s">
        <v>100</v>
      </c>
      <c r="D2" s="23" t="s">
        <v>101</v>
      </c>
      <c r="E2" s="23" t="s">
        <v>23</v>
      </c>
      <c r="F2" s="23" t="s">
        <v>100</v>
      </c>
      <c r="G2" s="23" t="s">
        <v>102</v>
      </c>
      <c r="H2" s="146" t="s">
        <v>107</v>
      </c>
    </row>
    <row r="3" spans="1:8" ht="29.1" customHeight="1" x14ac:dyDescent="0.25">
      <c r="A3" s="143" t="s">
        <v>19</v>
      </c>
      <c r="B3" s="24" t="s">
        <v>13</v>
      </c>
      <c r="C3" s="144" t="s">
        <v>100</v>
      </c>
      <c r="D3" s="144" t="s">
        <v>103</v>
      </c>
      <c r="E3" s="18" t="s">
        <v>104</v>
      </c>
      <c r="F3" s="18" t="s">
        <v>105</v>
      </c>
      <c r="G3" s="18" t="s">
        <v>15</v>
      </c>
    </row>
    <row r="4" spans="1:8" ht="29.1" customHeight="1" x14ac:dyDescent="0.25">
      <c r="A4" s="143" t="s">
        <v>21</v>
      </c>
      <c r="B4" s="24" t="s">
        <v>104</v>
      </c>
      <c r="C4" s="144" t="s">
        <v>105</v>
      </c>
      <c r="D4" s="144" t="s">
        <v>106</v>
      </c>
      <c r="E4" s="18"/>
      <c r="F4" s="18"/>
      <c r="G4" s="18"/>
    </row>
    <row r="5" spans="1:8" ht="29.1" customHeight="1" x14ac:dyDescent="0.25">
      <c r="A5" s="143" t="s">
        <v>27</v>
      </c>
      <c r="B5" s="24" t="s">
        <v>13</v>
      </c>
      <c r="C5" s="144" t="s">
        <v>100</v>
      </c>
      <c r="D5" s="144" t="s">
        <v>103</v>
      </c>
      <c r="E5" s="18" t="s">
        <v>104</v>
      </c>
      <c r="F5" s="18" t="s">
        <v>105</v>
      </c>
      <c r="G5" s="18" t="s">
        <v>15</v>
      </c>
    </row>
    <row r="6" spans="1:8" ht="29.1" customHeight="1" thickBot="1" x14ac:dyDescent="0.3">
      <c r="A6" s="145" t="s">
        <v>30</v>
      </c>
      <c r="B6" s="24" t="s">
        <v>104</v>
      </c>
      <c r="C6" s="144" t="s">
        <v>105</v>
      </c>
      <c r="D6" s="144" t="s">
        <v>15</v>
      </c>
      <c r="E6" s="18"/>
      <c r="F6" s="18"/>
      <c r="G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General</vt:lpstr>
      <vt:lpstr>Cable</vt:lpstr>
      <vt:lpstr>L1 length measurements</vt:lpstr>
      <vt:lpstr>L2 length measurements</vt:lpstr>
      <vt:lpstr>Coil Shipping</vt:lpstr>
      <vt:lpstr>Pole Gap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Borgnolutti</dc:creator>
  <cp:keywords/>
  <dc:description/>
  <cp:lastModifiedBy>Carlo Santini x 05149V</cp:lastModifiedBy>
  <cp:revision/>
  <dcterms:created xsi:type="dcterms:W3CDTF">2012-06-25T22:26:49Z</dcterms:created>
  <dcterms:modified xsi:type="dcterms:W3CDTF">2017-03-23T14:53:37Z</dcterms:modified>
  <cp:category/>
  <cp:contentStatus/>
</cp:coreProperties>
</file>