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iorgioa\Documents E\Meetings and conferences\LARP\2017_12_19_BNL-Vertical-test-Facility_Cryo_Review\"/>
    </mc:Choice>
  </mc:AlternateContent>
  <bookViews>
    <workbookView xWindow="0" yWindow="0" windowWidth="22200" windowHeight="1177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3" i="1" l="1"/>
  <c r="E11" i="1"/>
  <c r="G11" i="1" s="1"/>
  <c r="D11" i="1"/>
  <c r="E9" i="1"/>
  <c r="D9" i="1"/>
  <c r="G9" i="1" s="1"/>
  <c r="D13" i="1"/>
  <c r="E7" i="1"/>
  <c r="D7" i="1"/>
  <c r="G7" i="1" s="1"/>
  <c r="G13" i="1" l="1"/>
  <c r="I5" i="1"/>
  <c r="I3" i="1"/>
  <c r="C7" i="1"/>
  <c r="I7" i="1" s="1"/>
  <c r="C5" i="1"/>
  <c r="E5" i="1"/>
  <c r="D5" i="1"/>
  <c r="G5" i="1" s="1"/>
  <c r="E3" i="1"/>
  <c r="D3" i="1"/>
  <c r="G3" i="1" s="1"/>
  <c r="F3" i="1"/>
  <c r="C3" i="1"/>
</calcChain>
</file>

<file path=xl/sharedStrings.xml><?xml version="1.0" encoding="utf-8"?>
<sst xmlns="http://schemas.openxmlformats.org/spreadsheetml/2006/main" count="13" uniqueCount="13">
  <si>
    <t>Pressure @ Relief (psia)</t>
  </si>
  <si>
    <t>Relief Stack Delta P ( psi)</t>
  </si>
  <si>
    <t>Upper Dewar Pressure (psia)</t>
  </si>
  <si>
    <t>2" Solenoid flow (g/s)</t>
  </si>
  <si>
    <t>3" Solenoid Flow (g/s)</t>
  </si>
  <si>
    <t>Cash C-776 Flow (g/s)</t>
  </si>
  <si>
    <t>Total Flow (g/s)</t>
  </si>
  <si>
    <t>Lambda Plate Valve Pressure drop (psi)</t>
  </si>
  <si>
    <t>Lower Dewar Pressure (psia)</t>
  </si>
  <si>
    <t>6.1K</t>
  </si>
  <si>
    <t>Initial Reference Temp (K)</t>
  </si>
  <si>
    <t>5.7K</t>
  </si>
  <si>
    <t>5.5k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</si>
</sst>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0">
    <xf numFmtId="0" fontId="0" fillId="0" borderId="0" xfId="0"/>
    <xf numFmtId="0" fontId="3" fillId="0" borderId="0" xfId="0" applyFont="1"/>
    <xf numFmtId="0" fontId="4" fillId="2" borderId="1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2" fillId="3" borderId="1" xfId="2" applyNumberFormat="1" applyAlignment="1">
      <alignment horizontal="center"/>
    </xf>
    <xf numFmtId="0" fontId="5" fillId="3" borderId="1" xfId="2" applyFont="1" applyAlignment="1">
      <alignment horizontal="center"/>
    </xf>
    <xf numFmtId="0" fontId="6" fillId="0" borderId="0" xfId="0" applyFont="1" applyAlignment="1">
      <alignment horizontal="center"/>
    </xf>
    <xf numFmtId="164" fontId="4" fillId="2" borderId="1" xfId="1" applyNumberFormat="1" applyFont="1" applyAlignment="1">
      <alignment horizontal="center"/>
    </xf>
    <xf numFmtId="164" fontId="5" fillId="3" borderId="1" xfId="2" applyNumberFormat="1" applyFont="1" applyAlignment="1">
      <alignment horizont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5" sqref="J25"/>
    </sheetView>
  </sheetViews>
  <sheetFormatPr defaultRowHeight="15" x14ac:dyDescent="0.25"/>
  <cols>
    <col min="1" max="1" width="22.7109375" customWidth="1"/>
    <col min="2" max="2" width="23.140625" customWidth="1"/>
    <col min="3" max="3" width="25.7109375" customWidth="1"/>
    <col min="4" max="6" width="20.42578125" customWidth="1"/>
    <col min="7" max="7" width="14.42578125" customWidth="1"/>
    <col min="8" max="8" width="35.140625" customWidth="1"/>
    <col min="9" max="9" width="28.42578125" customWidth="1"/>
    <col min="10" max="10" width="25.71093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10</v>
      </c>
    </row>
    <row r="3" spans="1:10" x14ac:dyDescent="0.25">
      <c r="A3" s="2">
        <v>45</v>
      </c>
      <c r="B3" s="2">
        <v>6.4</v>
      </c>
      <c r="C3" s="9">
        <f>A3+B3</f>
        <v>51.4</v>
      </c>
      <c r="D3" s="5">
        <f>48*816*A3/(0.138*18)^0.5/3600*1728*2.54^3*0.0001625</f>
        <v>1429.4332062589083</v>
      </c>
      <c r="E3" s="5">
        <f>(100*816*A3/(0.138*18)^0.5)/3600*1728*2.54^3*0.0001625</f>
        <v>2977.9858463727251</v>
      </c>
      <c r="F3" s="5">
        <f>377*1.321*A3*(4/17)^0.5/3600*454</f>
        <v>1370.9309106417156</v>
      </c>
      <c r="G3" s="5">
        <f>D3+E3+F3</f>
        <v>5778.3499632733492</v>
      </c>
      <c r="H3" s="8">
        <v>9</v>
      </c>
      <c r="I3" s="9">
        <f>C3+H3</f>
        <v>60.4</v>
      </c>
      <c r="J3" s="7" t="s">
        <v>9</v>
      </c>
    </row>
    <row r="4" spans="1:10" x14ac:dyDescent="0.25">
      <c r="B4" s="3"/>
      <c r="G4" s="3"/>
    </row>
    <row r="5" spans="1:10" x14ac:dyDescent="0.25">
      <c r="A5" s="2">
        <v>40</v>
      </c>
      <c r="B5" s="2">
        <v>2.8</v>
      </c>
      <c r="C5" s="6">
        <f>A5+B5</f>
        <v>42.8</v>
      </c>
      <c r="D5" s="5">
        <f>48*816*A5/(0.138*18)^0.5/3600*1728*2.54^3*0.0001625</f>
        <v>1270.607294452363</v>
      </c>
      <c r="E5" s="5">
        <f>(100*816*A5/(0.138*18)^0.5)/3600*1728*2.54^3*0.0001625</f>
        <v>2647.0985301090891</v>
      </c>
      <c r="F5" s="3">
        <v>0</v>
      </c>
      <c r="G5" s="5">
        <f>D5+E5+F5</f>
        <v>3917.7058245614521</v>
      </c>
      <c r="H5" s="2">
        <v>4.2</v>
      </c>
      <c r="I5" s="9">
        <f>C5+H5</f>
        <v>47</v>
      </c>
      <c r="J5" s="7" t="s">
        <v>11</v>
      </c>
    </row>
    <row r="7" spans="1:10" x14ac:dyDescent="0.25">
      <c r="A7" s="2">
        <v>35</v>
      </c>
      <c r="B7" s="2">
        <v>2.2000000000000002</v>
      </c>
      <c r="C7" s="6">
        <f>A7+B7</f>
        <v>37.200000000000003</v>
      </c>
      <c r="D7" s="5">
        <f>48*816*A7/(0.138*18)^0.5/3600*1728*2.54^3*0.0001625</f>
        <v>1111.7813826458175</v>
      </c>
      <c r="E7" s="5">
        <f>(100*816*A7/(0.138*18)^0.5)/3600*1728*2.54^3*0.0001625</f>
        <v>2316.2112138454531</v>
      </c>
      <c r="F7" s="3">
        <v>0</v>
      </c>
      <c r="G7" s="5">
        <f>D7+E7+F7</f>
        <v>3427.9925964912709</v>
      </c>
      <c r="H7" s="2">
        <v>3.9</v>
      </c>
      <c r="I7" s="6">
        <f>C7+H7</f>
        <v>41.1</v>
      </c>
      <c r="J7" s="7" t="s">
        <v>12</v>
      </c>
    </row>
    <row r="9" spans="1:10" x14ac:dyDescent="0.25">
      <c r="A9" s="2">
        <v>30</v>
      </c>
      <c r="D9" s="5">
        <f>48*816*A9/(0.138*18)^0.5/3600*1728*2.54^3*0.0001625</f>
        <v>952.95547083927215</v>
      </c>
      <c r="E9" s="5">
        <f>100*816*A9/(0.138*18)^0.5/3600*1728*2.54^3*0.0001625</f>
        <v>1985.3238975818167</v>
      </c>
      <c r="F9" s="3">
        <v>0</v>
      </c>
      <c r="G9" s="5">
        <f>D9+E9+F9</f>
        <v>2938.2793684210887</v>
      </c>
    </row>
    <row r="11" spans="1:10" x14ac:dyDescent="0.25">
      <c r="A11" s="2">
        <v>25</v>
      </c>
      <c r="D11" s="5">
        <f>48*962*((A11^2-14.7^2)/(0.138*18))^0.5/3600*1728*2.54^3*0.0001625</f>
        <v>757.26891854617008</v>
      </c>
      <c r="E11" s="5">
        <f>100*962*((A11^2-14.7^2)/(0.138*18))^0.5/3600*1728*2.54^3*0.0001625</f>
        <v>1577.643580304521</v>
      </c>
      <c r="F11" s="3">
        <v>0</v>
      </c>
      <c r="G11" s="5">
        <f>D11+E11+F11</f>
        <v>2334.912498850691</v>
      </c>
    </row>
    <row r="13" spans="1:10" x14ac:dyDescent="0.25">
      <c r="A13" s="2">
        <v>20</v>
      </c>
      <c r="D13" s="5">
        <f>48*962*((A13^2-14.7^2)/(0.138*18))^0.5/3600*1728*2.54^3*0.0001625</f>
        <v>507.85407130989176</v>
      </c>
      <c r="E13" s="5">
        <f>100*962*((A13^2-14.7^2)/(0.138*18))^0.5/3600*1728*2.54^3*0.0001625</f>
        <v>1058.029315228941</v>
      </c>
      <c r="F13" s="3">
        <v>0</v>
      </c>
      <c r="G13" s="5">
        <f>D13+E13+F13</f>
        <v>1565.8833865388328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Brookhaven National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Marone, Andrew J</dc:creator>
  <cp:lastModifiedBy>Giorgio Ambrosio x2297 12326N</cp:lastModifiedBy>
  <dcterms:created xsi:type="dcterms:W3CDTF">2017-12-21T13:33:22Z</dcterms:created>
  <dcterms:modified xsi:type="dcterms:W3CDTF">2018-01-02T18:23:07Z</dcterms:modified>
</cp:coreProperties>
</file>