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untjw\Desktop\"/>
    </mc:Choice>
  </mc:AlternateContent>
  <xr:revisionPtr revIDLastSave="0" documentId="8_{F16A352B-04E3-479B-81D2-B4DC724FD7FC}" xr6:coauthVersionLast="36" xr6:coauthVersionMax="36" xr10:uidLastSave="{00000000-0000-0000-0000-000000000000}"/>
  <bookViews>
    <workbookView xWindow="1725" yWindow="720" windowWidth="25064" windowHeight="14998" activeTab="1" xr2:uid="{00000000-000D-0000-FFFF-FFFF00000000}"/>
  </bookViews>
  <sheets>
    <sheet name="Pivot Table" sheetId="16" r:id="rId1"/>
    <sheet name="Requirements Data" sheetId="5" r:id="rId2"/>
    <sheet name="Dropdown Lists" sheetId="17" r:id="rId3"/>
  </sheets>
  <definedNames>
    <definedName name="BldgI">'Dropdown Lists'!$K$46:$K$52</definedName>
    <definedName name="BTLBAL">'Dropdown Lists'!$I$46:$I$47</definedName>
    <definedName name="C_BldgI">'Dropdown Lists'!$K$63:$K$73</definedName>
    <definedName name="C_BTLBAL">'Dropdown Lists'!$I$63:$I$66</definedName>
    <definedName name="C_CDS">'Dropdown Lists'!$P$63:$P$64</definedName>
    <definedName name="C_Controls">'Dropdown Lists'!$F$63:$F$68</definedName>
    <definedName name="C_CP">'Dropdown Lists'!$O$63:$O$72</definedName>
    <definedName name="C_Cryomodules">'Dropdown Lists'!$N$63:$N$64</definedName>
    <definedName name="C_HPRF">'Dropdown Lists'!$B$63:$B$70</definedName>
    <definedName name="C_HWR">'Dropdown Lists'!$L$63:$L$65</definedName>
    <definedName name="C_Instrumentation">'Dropdown Lists'!$H$63:$H$64</definedName>
    <definedName name="C_LBHB">'Dropdown Lists'!$N$63:$N$64</definedName>
    <definedName name="C_LLRF">'Dropdown Lists'!$C$63:$C$68</definedName>
    <definedName name="C_Magnets">'Dropdown Lists'!$D$63:$D$66</definedName>
    <definedName name="C_Rings">'Dropdown Lists'!$I$63:$I$65</definedName>
    <definedName name="C_SS">'Dropdown Lists'!$G$63:$G$68</definedName>
    <definedName name="C_SSR">'Dropdown Lists'!$M$63:$M$64</definedName>
    <definedName name="C_Vacuum">'Dropdown Lists'!$E$63:$E$76</definedName>
    <definedName name="C_WFE">'Dropdown Lists'!$J$63:$J$85</definedName>
    <definedName name="CableTypes">'Dropdown Lists'!$G$90:$G$94</definedName>
    <definedName name="CDS">'Dropdown Lists'!$P$46:$P$51</definedName>
    <definedName name="Controls">'Dropdown Lists'!$F$46:$F$57</definedName>
    <definedName name="Cooling">'Dropdown Lists'!$G$81:$G$86</definedName>
    <definedName name="CP">'Dropdown Lists'!$O$46:$O$48</definedName>
    <definedName name="Floors">'Dropdown Lists'!$D$105:$D$106</definedName>
    <definedName name="HPRF">'Dropdown Lists'!$B$49:$B$54</definedName>
    <definedName name="HWR">'Dropdown Lists'!$L$46:$L$48</definedName>
    <definedName name="Instrumentation">'Dropdown Lists'!$H$46:$H$53</definedName>
    <definedName name="LBHB">'Dropdown Lists'!$N$46:$N$47</definedName>
    <definedName name="LevelDesign">'Dropdown Lists'!$I$6:$J$9</definedName>
    <definedName name="LLRF">'Dropdown Lists'!$C$46:$C$54</definedName>
    <definedName name="Locations">'Dropdown Lists'!$G$6:$G$31</definedName>
    <definedName name="Magnets">'Dropdown Lists'!$D$46:$D$57</definedName>
    <definedName name="_xlnm.Print_Titles" localSheetId="1">'Requirements Data'!$3:$16</definedName>
    <definedName name="RackSizes">'Dropdown Lists'!$B$82:$B$86</definedName>
    <definedName name="Rings">'Dropdown Lists'!$I$46:$I$48</definedName>
    <definedName name="SourceReq">'Dropdown Lists'!$M$6:$N$9</definedName>
    <definedName name="SS">'Dropdown Lists'!$G$46:$G$48</definedName>
    <definedName name="SSR">'Dropdown Lists'!$M$46:$M$47</definedName>
    <definedName name="Vacuum">'Dropdown Lists'!$E$46:$E$53</definedName>
    <definedName name="WBS">'Dropdown Lists'!$B$6:$C$22</definedName>
    <definedName name="WBSIDs">'Dropdown Lists'!$B$24:$C$41</definedName>
    <definedName name="WBSNames">'Dropdown Lists'!$B$6:$B$22</definedName>
    <definedName name="WFE">'Dropdown Lists'!$J$46:$J$50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65" i="5" l="1"/>
  <c r="AE70" i="5"/>
  <c r="AE75" i="5"/>
  <c r="AF101" i="5"/>
  <c r="AF95" i="5"/>
  <c r="AF76" i="5"/>
  <c r="AF71" i="5"/>
  <c r="AF66" i="5"/>
  <c r="AF61" i="5"/>
  <c r="AF248" i="5"/>
  <c r="AF250" i="5"/>
  <c r="AF251" i="5"/>
  <c r="AF269" i="5"/>
  <c r="B343" i="5"/>
  <c r="B315" i="5"/>
  <c r="B305" i="5"/>
  <c r="B304" i="5"/>
  <c r="B262" i="5"/>
  <c r="B260" i="5"/>
  <c r="B254" i="5"/>
  <c r="B225" i="5"/>
  <c r="B220" i="5"/>
  <c r="B194" i="5"/>
  <c r="B193" i="5"/>
  <c r="B178" i="5"/>
  <c r="B173" i="5"/>
  <c r="B93" i="5"/>
  <c r="B92" i="5"/>
  <c r="B91" i="5"/>
  <c r="B61" i="5"/>
  <c r="B54" i="5"/>
  <c r="B23" i="5"/>
  <c r="B24" i="5"/>
  <c r="B25" i="5"/>
  <c r="O339" i="5"/>
  <c r="BG339" i="5"/>
  <c r="C339" i="5"/>
  <c r="B339" i="5"/>
  <c r="AF339" i="5"/>
  <c r="AO339" i="5"/>
  <c r="AR339" i="5" s="1"/>
  <c r="BG262" i="5"/>
  <c r="O262" i="5"/>
  <c r="AF262" i="5"/>
  <c r="AO262" i="5"/>
  <c r="AP262" i="5" s="1"/>
  <c r="BG260" i="5"/>
  <c r="O260" i="5"/>
  <c r="AF260" i="5"/>
  <c r="AO260" i="5"/>
  <c r="AR260" i="5"/>
  <c r="BG254" i="5"/>
  <c r="O254" i="5"/>
  <c r="AF254" i="5"/>
  <c r="AO254" i="5"/>
  <c r="AP254" i="5" s="1"/>
  <c r="AP260" i="5"/>
  <c r="O54" i="5"/>
  <c r="AF54" i="5"/>
  <c r="AO54" i="5"/>
  <c r="AR54" i="5" s="1"/>
  <c r="BG54" i="5"/>
  <c r="B37" i="5"/>
  <c r="C37" i="5"/>
  <c r="C92" i="5"/>
  <c r="C91" i="5"/>
  <c r="BL344" i="5"/>
  <c r="BL343" i="5"/>
  <c r="BL342" i="5"/>
  <c r="BL341" i="5"/>
  <c r="BL338" i="5"/>
  <c r="BL301" i="5"/>
  <c r="BL300" i="5"/>
  <c r="BL263" i="5"/>
  <c r="BL222" i="5"/>
  <c r="BL192" i="5"/>
  <c r="BL191" i="5"/>
  <c r="BL38" i="5"/>
  <c r="BL90" i="5"/>
  <c r="BL89" i="5"/>
  <c r="AF261" i="5"/>
  <c r="AF259" i="5"/>
  <c r="AO261" i="5"/>
  <c r="AR261" i="5" s="1"/>
  <c r="AO259" i="5"/>
  <c r="AP259" i="5" s="1"/>
  <c r="AO253" i="5"/>
  <c r="AP253" i="5" s="1"/>
  <c r="AF253" i="5"/>
  <c r="BG344" i="5"/>
  <c r="BG343" i="5"/>
  <c r="BG342" i="5"/>
  <c r="BG341" i="5"/>
  <c r="BG340" i="5"/>
  <c r="BG338" i="5"/>
  <c r="BG337" i="5"/>
  <c r="BG336" i="5"/>
  <c r="BG335" i="5"/>
  <c r="BG334" i="5"/>
  <c r="BG333" i="5"/>
  <c r="BG332" i="5"/>
  <c r="BG331" i="5"/>
  <c r="BG330" i="5"/>
  <c r="BG329" i="5"/>
  <c r="BG328" i="5"/>
  <c r="BG327" i="5"/>
  <c r="BG326" i="5"/>
  <c r="BG325" i="5"/>
  <c r="BG324" i="5"/>
  <c r="BG323" i="5"/>
  <c r="BG322" i="5"/>
  <c r="BG321" i="5"/>
  <c r="BG320" i="5"/>
  <c r="BG319" i="5"/>
  <c r="BG318" i="5"/>
  <c r="BG317" i="5"/>
  <c r="BG316" i="5"/>
  <c r="BG315" i="5"/>
  <c r="BG314" i="5"/>
  <c r="BG313" i="5"/>
  <c r="BG312" i="5"/>
  <c r="BG311" i="5"/>
  <c r="BG310" i="5"/>
  <c r="BG309" i="5"/>
  <c r="BG308" i="5"/>
  <c r="BG307" i="5"/>
  <c r="BG306" i="5"/>
  <c r="BG305" i="5"/>
  <c r="BG304" i="5"/>
  <c r="BG303" i="5"/>
  <c r="BG38" i="5"/>
  <c r="BG37" i="5"/>
  <c r="BG302" i="5"/>
  <c r="BG301" i="5"/>
  <c r="BG300" i="5"/>
  <c r="BG299" i="5"/>
  <c r="BG298" i="5"/>
  <c r="BG297" i="5"/>
  <c r="BG296" i="5"/>
  <c r="BG295" i="5"/>
  <c r="BG294" i="5"/>
  <c r="BG293" i="5"/>
  <c r="BG292" i="5"/>
  <c r="BG291" i="5"/>
  <c r="BG290" i="5"/>
  <c r="BG289" i="5"/>
  <c r="BG288" i="5"/>
  <c r="BG287" i="5"/>
  <c r="BG286" i="5"/>
  <c r="BG285" i="5"/>
  <c r="BG284" i="5"/>
  <c r="BG283" i="5"/>
  <c r="BG282" i="5"/>
  <c r="BG281" i="5"/>
  <c r="BG280" i="5"/>
  <c r="BG279" i="5"/>
  <c r="BG278" i="5"/>
  <c r="BG277" i="5"/>
  <c r="BG276" i="5"/>
  <c r="BG275" i="5"/>
  <c r="BG274" i="5"/>
  <c r="BG273" i="5"/>
  <c r="BG272" i="5"/>
  <c r="BG271" i="5"/>
  <c r="BG270" i="5"/>
  <c r="BG269" i="5"/>
  <c r="BG268" i="5"/>
  <c r="BG267" i="5"/>
  <c r="BG266" i="5"/>
  <c r="BG265" i="5"/>
  <c r="BG264" i="5"/>
  <c r="BG263" i="5"/>
  <c r="BG261" i="5"/>
  <c r="BG259" i="5"/>
  <c r="BG258" i="5"/>
  <c r="BG257" i="5"/>
  <c r="BG256" i="5"/>
  <c r="BG255" i="5"/>
  <c r="BG253" i="5"/>
  <c r="BG252" i="5"/>
  <c r="BG251" i="5"/>
  <c r="BG250" i="5"/>
  <c r="BG249" i="5"/>
  <c r="BG248" i="5"/>
  <c r="BG247" i="5"/>
  <c r="BG246" i="5"/>
  <c r="BG245" i="5"/>
  <c r="BG244" i="5"/>
  <c r="BG243" i="5"/>
  <c r="BG242" i="5"/>
  <c r="BG241" i="5"/>
  <c r="BG240" i="5"/>
  <c r="BG239" i="5"/>
  <c r="BG238" i="5"/>
  <c r="BG237" i="5"/>
  <c r="BG236" i="5"/>
  <c r="BG235" i="5"/>
  <c r="BG234" i="5"/>
  <c r="BG233" i="5"/>
  <c r="BG232" i="5"/>
  <c r="BG231" i="5"/>
  <c r="BG230" i="5"/>
  <c r="BG229" i="5"/>
  <c r="BG228" i="5"/>
  <c r="BG227" i="5"/>
  <c r="BG226" i="5"/>
  <c r="BG225" i="5"/>
  <c r="BG224" i="5"/>
  <c r="BG223" i="5"/>
  <c r="BG222" i="5"/>
  <c r="BG221" i="5"/>
  <c r="BG219" i="5"/>
  <c r="BG218" i="5"/>
  <c r="BG217" i="5"/>
  <c r="BG216" i="5"/>
  <c r="BG215" i="5"/>
  <c r="BG214" i="5"/>
  <c r="BG213" i="5"/>
  <c r="BG212" i="5"/>
  <c r="BG211" i="5"/>
  <c r="BG210" i="5"/>
  <c r="BG209" i="5"/>
  <c r="BG208" i="5"/>
  <c r="BG207" i="5"/>
  <c r="BG206" i="5"/>
  <c r="BG205" i="5"/>
  <c r="BG204" i="5"/>
  <c r="BG203" i="5"/>
  <c r="BG202" i="5"/>
  <c r="BG201" i="5"/>
  <c r="BG200" i="5"/>
  <c r="BG199" i="5"/>
  <c r="BG198" i="5"/>
  <c r="BG197" i="5"/>
  <c r="BG196" i="5"/>
  <c r="BG195" i="5"/>
  <c r="BG194" i="5"/>
  <c r="BG193" i="5"/>
  <c r="BG192" i="5"/>
  <c r="BG191" i="5"/>
  <c r="BG190" i="5"/>
  <c r="BG189" i="5"/>
  <c r="BG188" i="5"/>
  <c r="BG187" i="5"/>
  <c r="BG186" i="5"/>
  <c r="BG185" i="5"/>
  <c r="BG184" i="5"/>
  <c r="BG183" i="5"/>
  <c r="BG182" i="5"/>
  <c r="BG181" i="5"/>
  <c r="BG180" i="5"/>
  <c r="BG179" i="5"/>
  <c r="BG178" i="5"/>
  <c r="BG177" i="5"/>
  <c r="BG176" i="5"/>
  <c r="BG175" i="5"/>
  <c r="BG174" i="5"/>
  <c r="BG173" i="5"/>
  <c r="BG172" i="5"/>
  <c r="BG171" i="5"/>
  <c r="BG170" i="5"/>
  <c r="BG169" i="5"/>
  <c r="BG168" i="5"/>
  <c r="BG167" i="5"/>
  <c r="BG166" i="5"/>
  <c r="BG165" i="5"/>
  <c r="BG164" i="5"/>
  <c r="BG163" i="5"/>
  <c r="BG162" i="5"/>
  <c r="BG161" i="5"/>
  <c r="BG160" i="5"/>
  <c r="BG159" i="5"/>
  <c r="BG158" i="5"/>
  <c r="BG157" i="5"/>
  <c r="BG156" i="5"/>
  <c r="BG155" i="5"/>
  <c r="BG154" i="5"/>
  <c r="BG153" i="5"/>
  <c r="BG152" i="5"/>
  <c r="BG151" i="5"/>
  <c r="BG150" i="5"/>
  <c r="BG149" i="5"/>
  <c r="BG148" i="5"/>
  <c r="BG147" i="5"/>
  <c r="BG146" i="5"/>
  <c r="BG145" i="5"/>
  <c r="BG144" i="5"/>
  <c r="BG143" i="5"/>
  <c r="BG142" i="5"/>
  <c r="BG141" i="5"/>
  <c r="BG140" i="5"/>
  <c r="BG139" i="5"/>
  <c r="BG138" i="5"/>
  <c r="BG137" i="5"/>
  <c r="BG136" i="5"/>
  <c r="BG135" i="5"/>
  <c r="BG134" i="5"/>
  <c r="BG133" i="5"/>
  <c r="BG132" i="5"/>
  <c r="BG131" i="5"/>
  <c r="BG130" i="5"/>
  <c r="BG129" i="5"/>
  <c r="BG128" i="5"/>
  <c r="BG127" i="5"/>
  <c r="BG126" i="5"/>
  <c r="BG125" i="5"/>
  <c r="BG124" i="5"/>
  <c r="BG123" i="5"/>
  <c r="BG122" i="5"/>
  <c r="BG121" i="5"/>
  <c r="BG120" i="5"/>
  <c r="BG119" i="5"/>
  <c r="BG118" i="5"/>
  <c r="BG117" i="5"/>
  <c r="BG116" i="5"/>
  <c r="BG115" i="5"/>
  <c r="BG114" i="5"/>
  <c r="BG113" i="5"/>
  <c r="BG112" i="5"/>
  <c r="BG111" i="5"/>
  <c r="BG110" i="5"/>
  <c r="BG109" i="5"/>
  <c r="BG108" i="5"/>
  <c r="BG107" i="5"/>
  <c r="BG106" i="5"/>
  <c r="BG105" i="5"/>
  <c r="BG104" i="5"/>
  <c r="BG103" i="5"/>
  <c r="BG102" i="5"/>
  <c r="BG101" i="5"/>
  <c r="BG100" i="5"/>
  <c r="BG99" i="5"/>
  <c r="BG98" i="5"/>
  <c r="BG97" i="5"/>
  <c r="BG96" i="5"/>
  <c r="BG95" i="5"/>
  <c r="BG94" i="5"/>
  <c r="BG93" i="5"/>
  <c r="BG92" i="5"/>
  <c r="BG91" i="5"/>
  <c r="BG90" i="5"/>
  <c r="BG89" i="5"/>
  <c r="BG88" i="5"/>
  <c r="BG87" i="5"/>
  <c r="BG86" i="5"/>
  <c r="BG85" i="5"/>
  <c r="BG84" i="5"/>
  <c r="BG83" i="5"/>
  <c r="BG82" i="5"/>
  <c r="BG81" i="5"/>
  <c r="BG80" i="5"/>
  <c r="BG79" i="5"/>
  <c r="BG78" i="5"/>
  <c r="BG77" i="5"/>
  <c r="BG76" i="5"/>
  <c r="BG75" i="5"/>
  <c r="BG74" i="5"/>
  <c r="BG73" i="5"/>
  <c r="BG72" i="5"/>
  <c r="BG71" i="5"/>
  <c r="BG70" i="5"/>
  <c r="BG69" i="5"/>
  <c r="BG68" i="5"/>
  <c r="BG67" i="5"/>
  <c r="BG66" i="5"/>
  <c r="BG65" i="5"/>
  <c r="BG64" i="5"/>
  <c r="BG63" i="5"/>
  <c r="BG62" i="5"/>
  <c r="BG61" i="5"/>
  <c r="BG60" i="5"/>
  <c r="BG59" i="5"/>
  <c r="BG58" i="5"/>
  <c r="BG57" i="5"/>
  <c r="BG56" i="5"/>
  <c r="BG55" i="5"/>
  <c r="BG53" i="5"/>
  <c r="BG52" i="5"/>
  <c r="BG51" i="5"/>
  <c r="BG50" i="5"/>
  <c r="BG49" i="5"/>
  <c r="BG48" i="5"/>
  <c r="BG47" i="5"/>
  <c r="BG46" i="5"/>
  <c r="BG45" i="5"/>
  <c r="BG44" i="5"/>
  <c r="BG43" i="5"/>
  <c r="BG42" i="5"/>
  <c r="BG41" i="5"/>
  <c r="BG40" i="5"/>
  <c r="BG39" i="5"/>
  <c r="BG36" i="5"/>
  <c r="BG35" i="5"/>
  <c r="BG34" i="5"/>
  <c r="BG33" i="5"/>
  <c r="BG32" i="5"/>
  <c r="BG31" i="5"/>
  <c r="BG30" i="5"/>
  <c r="BG29" i="5"/>
  <c r="BG28" i="5"/>
  <c r="BG27" i="5"/>
  <c r="BG26" i="5"/>
  <c r="BG25" i="5"/>
  <c r="BG24" i="5"/>
  <c r="BG23" i="5"/>
  <c r="BG22" i="5"/>
  <c r="BG21" i="5"/>
  <c r="BG20" i="5"/>
  <c r="BG19" i="5"/>
  <c r="BG18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AO18" i="5"/>
  <c r="AO19" i="5"/>
  <c r="AR19" i="5" s="1"/>
  <c r="AO20" i="5"/>
  <c r="AP20" i="5" s="1"/>
  <c r="AO21" i="5"/>
  <c r="AP21" i="5" s="1"/>
  <c r="AO22" i="5"/>
  <c r="AP22" i="5" s="1"/>
  <c r="AO23" i="5"/>
  <c r="AR23" i="5" s="1"/>
  <c r="AO24" i="5"/>
  <c r="AR24" i="5"/>
  <c r="AO25" i="5"/>
  <c r="AP25" i="5" s="1"/>
  <c r="AO26" i="5"/>
  <c r="AR26" i="5"/>
  <c r="AO27" i="5"/>
  <c r="AR27" i="5" s="1"/>
  <c r="AO28" i="5"/>
  <c r="AR28" i="5" s="1"/>
  <c r="AO29" i="5"/>
  <c r="AP29" i="5" s="1"/>
  <c r="AO30" i="5"/>
  <c r="AP30" i="5" s="1"/>
  <c r="AO31" i="5"/>
  <c r="AR31" i="5" s="1"/>
  <c r="AO32" i="5"/>
  <c r="AR32" i="5" s="1"/>
  <c r="AO33" i="5"/>
  <c r="AR33" i="5" s="1"/>
  <c r="AO34" i="5"/>
  <c r="AP34" i="5" s="1"/>
  <c r="AO35" i="5"/>
  <c r="AP35" i="5" s="1"/>
  <c r="AO36" i="5"/>
  <c r="AP36" i="5" s="1"/>
  <c r="AO39" i="5"/>
  <c r="AR39" i="5" s="1"/>
  <c r="AO40" i="5"/>
  <c r="AR40" i="5" s="1"/>
  <c r="AO41" i="5"/>
  <c r="AP41" i="5"/>
  <c r="AO42" i="5"/>
  <c r="AP42" i="5"/>
  <c r="AO43" i="5"/>
  <c r="AR43" i="5" s="1"/>
  <c r="AO44" i="5"/>
  <c r="AP44" i="5"/>
  <c r="AO45" i="5"/>
  <c r="AP45" i="5" s="1"/>
  <c r="AO46" i="5"/>
  <c r="AP46" i="5" s="1"/>
  <c r="AO47" i="5"/>
  <c r="AP47" i="5" s="1"/>
  <c r="AO48" i="5"/>
  <c r="AP48" i="5" s="1"/>
  <c r="AO49" i="5"/>
  <c r="AP49" i="5"/>
  <c r="AO50" i="5"/>
  <c r="AP50" i="5"/>
  <c r="AO51" i="5"/>
  <c r="AR51" i="5" s="1"/>
  <c r="AO52" i="5"/>
  <c r="AP52" i="5" s="1"/>
  <c r="AO53" i="5"/>
  <c r="AR53" i="5"/>
  <c r="AO55" i="5"/>
  <c r="AP55" i="5" s="1"/>
  <c r="AO56" i="5"/>
  <c r="AR56" i="5" s="1"/>
  <c r="AO57" i="5"/>
  <c r="AR57" i="5"/>
  <c r="AO58" i="5"/>
  <c r="AR58" i="5" s="1"/>
  <c r="AO59" i="5"/>
  <c r="AP59" i="5"/>
  <c r="AO60" i="5"/>
  <c r="AP60" i="5" s="1"/>
  <c r="AO61" i="5"/>
  <c r="AP61" i="5" s="1"/>
  <c r="AO62" i="5"/>
  <c r="AP62" i="5" s="1"/>
  <c r="AO63" i="5"/>
  <c r="AP63" i="5"/>
  <c r="AO64" i="5"/>
  <c r="AP64" i="5" s="1"/>
  <c r="AO65" i="5"/>
  <c r="AR65" i="5"/>
  <c r="AO66" i="5"/>
  <c r="AP66" i="5"/>
  <c r="AO67" i="5"/>
  <c r="AP67" i="5" s="1"/>
  <c r="AO68" i="5"/>
  <c r="AR68" i="5" s="1"/>
  <c r="AO69" i="5"/>
  <c r="AP69" i="5" s="1"/>
  <c r="AO70" i="5"/>
  <c r="AP70" i="5" s="1"/>
  <c r="AO71" i="5"/>
  <c r="AP71" i="5" s="1"/>
  <c r="AO72" i="5"/>
  <c r="AP72" i="5" s="1"/>
  <c r="AO73" i="5"/>
  <c r="AP73" i="5" s="1"/>
  <c r="AO74" i="5"/>
  <c r="AR74" i="5" s="1"/>
  <c r="AO75" i="5"/>
  <c r="AR75" i="5" s="1"/>
  <c r="AO76" i="5"/>
  <c r="AR76" i="5" s="1"/>
  <c r="AO77" i="5"/>
  <c r="AP77" i="5" s="1"/>
  <c r="AO78" i="5"/>
  <c r="AP78" i="5" s="1"/>
  <c r="AO79" i="5"/>
  <c r="AP79" i="5"/>
  <c r="AO80" i="5"/>
  <c r="AP80" i="5" s="1"/>
  <c r="AO81" i="5"/>
  <c r="AP81" i="5" s="1"/>
  <c r="AO82" i="5"/>
  <c r="AR82" i="5" s="1"/>
  <c r="AO83" i="5"/>
  <c r="AR83" i="5" s="1"/>
  <c r="AO84" i="5"/>
  <c r="AP84" i="5" s="1"/>
  <c r="AO85" i="5"/>
  <c r="AP85" i="5" s="1"/>
  <c r="AO86" i="5"/>
  <c r="AR86" i="5" s="1"/>
  <c r="AO87" i="5"/>
  <c r="AR87" i="5"/>
  <c r="AO88" i="5"/>
  <c r="AR88" i="5" s="1"/>
  <c r="AO89" i="5"/>
  <c r="AP89" i="5" s="1"/>
  <c r="AO90" i="5"/>
  <c r="AR90" i="5" s="1"/>
  <c r="AO91" i="5"/>
  <c r="AR91" i="5" s="1"/>
  <c r="AO92" i="5"/>
  <c r="AP92" i="5" s="1"/>
  <c r="AO93" i="5"/>
  <c r="AP93" i="5" s="1"/>
  <c r="AO94" i="5"/>
  <c r="AP94" i="5" s="1"/>
  <c r="AO95" i="5"/>
  <c r="AP95" i="5"/>
  <c r="AO96" i="5"/>
  <c r="AP96" i="5" s="1"/>
  <c r="AO97" i="5"/>
  <c r="AR97" i="5" s="1"/>
  <c r="AO98" i="5"/>
  <c r="AR98" i="5" s="1"/>
  <c r="AO99" i="5"/>
  <c r="AP99" i="5" s="1"/>
  <c r="AO100" i="5"/>
  <c r="AR100" i="5" s="1"/>
  <c r="AO101" i="5"/>
  <c r="AP101" i="5" s="1"/>
  <c r="AO102" i="5"/>
  <c r="AP102" i="5" s="1"/>
  <c r="AO103" i="5"/>
  <c r="AP103" i="5" s="1"/>
  <c r="AO104" i="5"/>
  <c r="AP104" i="5" s="1"/>
  <c r="AO105" i="5"/>
  <c r="AP105" i="5" s="1"/>
  <c r="AO106" i="5"/>
  <c r="AP106" i="5" s="1"/>
  <c r="AO107" i="5"/>
  <c r="AP107" i="5" s="1"/>
  <c r="AO108" i="5"/>
  <c r="AP108" i="5" s="1"/>
  <c r="AO109" i="5"/>
  <c r="AP109" i="5" s="1"/>
  <c r="AO110" i="5"/>
  <c r="AP110" i="5" s="1"/>
  <c r="AO111" i="5"/>
  <c r="AP111" i="5"/>
  <c r="AO112" i="5"/>
  <c r="AP112" i="5" s="1"/>
  <c r="AO113" i="5"/>
  <c r="AR113" i="5" s="1"/>
  <c r="AO114" i="5"/>
  <c r="AP114" i="5" s="1"/>
  <c r="AO115" i="5"/>
  <c r="AP115" i="5" s="1"/>
  <c r="AO116" i="5"/>
  <c r="AP116" i="5" s="1"/>
  <c r="AO117" i="5"/>
  <c r="AP117" i="5" s="1"/>
  <c r="AO118" i="5"/>
  <c r="AR118" i="5" s="1"/>
  <c r="AO119" i="5"/>
  <c r="AP119" i="5"/>
  <c r="AO120" i="5"/>
  <c r="AR120" i="5" s="1"/>
  <c r="AO121" i="5"/>
  <c r="AP121" i="5" s="1"/>
  <c r="AO122" i="5"/>
  <c r="AP122" i="5" s="1"/>
  <c r="AO123" i="5"/>
  <c r="AP123" i="5" s="1"/>
  <c r="AO124" i="5"/>
  <c r="AP124" i="5" s="1"/>
  <c r="AO125" i="5"/>
  <c r="AP125" i="5" s="1"/>
  <c r="AO126" i="5"/>
  <c r="AP126" i="5" s="1"/>
  <c r="AO127" i="5"/>
  <c r="AR127" i="5"/>
  <c r="AO128" i="5"/>
  <c r="AP128" i="5" s="1"/>
  <c r="AO129" i="5"/>
  <c r="AP129" i="5" s="1"/>
  <c r="AO130" i="5"/>
  <c r="AP130" i="5" s="1"/>
  <c r="AO131" i="5"/>
  <c r="AP131" i="5" s="1"/>
  <c r="AO132" i="5"/>
  <c r="AP132" i="5" s="1"/>
  <c r="AO133" i="5"/>
  <c r="AP133" i="5" s="1"/>
  <c r="AO134" i="5"/>
  <c r="AP134" i="5" s="1"/>
  <c r="AO135" i="5"/>
  <c r="AR135" i="5"/>
  <c r="AO136" i="5"/>
  <c r="AP136" i="5" s="1"/>
  <c r="AO137" i="5"/>
  <c r="AP137" i="5" s="1"/>
  <c r="AO138" i="5"/>
  <c r="AP138" i="5" s="1"/>
  <c r="AO139" i="5"/>
  <c r="AR139" i="5" s="1"/>
  <c r="AO140" i="5"/>
  <c r="AP140" i="5" s="1"/>
  <c r="AO141" i="5"/>
  <c r="AP141" i="5" s="1"/>
  <c r="AO142" i="5"/>
  <c r="AR142" i="5" s="1"/>
  <c r="AO143" i="5"/>
  <c r="AP143" i="5"/>
  <c r="AO144" i="5"/>
  <c r="AP144" i="5" s="1"/>
  <c r="AO145" i="5"/>
  <c r="AR145" i="5" s="1"/>
  <c r="AO146" i="5"/>
  <c r="AR146" i="5" s="1"/>
  <c r="AO147" i="5"/>
  <c r="AR147" i="5" s="1"/>
  <c r="AO148" i="5"/>
  <c r="AR148" i="5" s="1"/>
  <c r="AO149" i="5"/>
  <c r="AP149" i="5" s="1"/>
  <c r="AO150" i="5"/>
  <c r="AR150" i="5" s="1"/>
  <c r="AO151" i="5"/>
  <c r="AP151" i="5"/>
  <c r="AO152" i="5"/>
  <c r="AR152" i="5" s="1"/>
  <c r="AO153" i="5"/>
  <c r="AP153" i="5" s="1"/>
  <c r="AO154" i="5"/>
  <c r="AR154" i="5" s="1"/>
  <c r="AO155" i="5"/>
  <c r="AR155" i="5" s="1"/>
  <c r="AO156" i="5"/>
  <c r="AP156" i="5" s="1"/>
  <c r="AO157" i="5"/>
  <c r="AP157" i="5" s="1"/>
  <c r="AO158" i="5"/>
  <c r="AP158" i="5" s="1"/>
  <c r="AO159" i="5"/>
  <c r="AR159" i="5"/>
  <c r="AO160" i="5"/>
  <c r="AP160" i="5" s="1"/>
  <c r="AO161" i="5"/>
  <c r="AP161" i="5" s="1"/>
  <c r="AO162" i="5"/>
  <c r="AP162" i="5" s="1"/>
  <c r="AO163" i="5"/>
  <c r="AP163" i="5" s="1"/>
  <c r="AO164" i="5"/>
  <c r="AP164" i="5" s="1"/>
  <c r="AO165" i="5"/>
  <c r="AP165" i="5" s="1"/>
  <c r="AO166" i="5"/>
  <c r="AP166" i="5" s="1"/>
  <c r="AO167" i="5"/>
  <c r="AR167" i="5"/>
  <c r="AO168" i="5"/>
  <c r="AR168" i="5" s="1"/>
  <c r="AO169" i="5"/>
  <c r="AR169" i="5" s="1"/>
  <c r="AO170" i="5"/>
  <c r="AR170" i="5" s="1"/>
  <c r="AO171" i="5"/>
  <c r="AP171" i="5" s="1"/>
  <c r="AO172" i="5"/>
  <c r="AR172" i="5" s="1"/>
  <c r="AO173" i="5"/>
  <c r="AP173" i="5" s="1"/>
  <c r="AO174" i="5"/>
  <c r="AR174" i="5" s="1"/>
  <c r="AO175" i="5"/>
  <c r="AP175" i="5"/>
  <c r="AO176" i="5"/>
  <c r="AP176" i="5" s="1"/>
  <c r="AO177" i="5"/>
  <c r="AR177" i="5" s="1"/>
  <c r="AO178" i="5"/>
  <c r="AP178" i="5" s="1"/>
  <c r="AO179" i="5"/>
  <c r="AP179" i="5" s="1"/>
  <c r="AO180" i="5"/>
  <c r="AR180" i="5" s="1"/>
  <c r="AO181" i="5"/>
  <c r="AP181" i="5" s="1"/>
  <c r="AO182" i="5"/>
  <c r="AP182" i="5" s="1"/>
  <c r="AO183" i="5"/>
  <c r="AP183" i="5"/>
  <c r="AO184" i="5"/>
  <c r="AR184" i="5" s="1"/>
  <c r="AO185" i="5"/>
  <c r="AP185" i="5" s="1"/>
  <c r="AO186" i="5"/>
  <c r="AP186" i="5" s="1"/>
  <c r="AO187" i="5"/>
  <c r="AP187" i="5" s="1"/>
  <c r="AO188" i="5"/>
  <c r="AP188" i="5" s="1"/>
  <c r="AO189" i="5"/>
  <c r="AP189" i="5" s="1"/>
  <c r="AO190" i="5"/>
  <c r="AR190" i="5" s="1"/>
  <c r="AO191" i="5"/>
  <c r="AR191" i="5"/>
  <c r="AO192" i="5"/>
  <c r="AP192" i="5" s="1"/>
  <c r="AO193" i="5"/>
  <c r="AP193" i="5" s="1"/>
  <c r="AO194" i="5"/>
  <c r="AP194" i="5" s="1"/>
  <c r="AO195" i="5"/>
  <c r="AP195" i="5" s="1"/>
  <c r="AO196" i="5"/>
  <c r="AR196" i="5" s="1"/>
  <c r="AO197" i="5"/>
  <c r="AP197" i="5" s="1"/>
  <c r="AO198" i="5"/>
  <c r="AP198" i="5" s="1"/>
  <c r="AO199" i="5"/>
  <c r="AP199" i="5"/>
  <c r="AO200" i="5"/>
  <c r="AR200" i="5" s="1"/>
  <c r="AO201" i="5"/>
  <c r="AR201" i="5" s="1"/>
  <c r="AO202" i="5"/>
  <c r="AP202" i="5" s="1"/>
  <c r="AO203" i="5"/>
  <c r="AR203" i="5" s="1"/>
  <c r="AO204" i="5"/>
  <c r="AP204" i="5" s="1"/>
  <c r="AO205" i="5"/>
  <c r="AP205" i="5" s="1"/>
  <c r="AO206" i="5"/>
  <c r="AP206" i="5" s="1"/>
  <c r="AO207" i="5"/>
  <c r="AP207" i="5"/>
  <c r="AO208" i="5"/>
  <c r="AP208" i="5" s="1"/>
  <c r="AO209" i="5"/>
  <c r="AR209" i="5" s="1"/>
  <c r="AO210" i="5"/>
  <c r="AR210" i="5" s="1"/>
  <c r="AO211" i="5"/>
  <c r="AR211" i="5" s="1"/>
  <c r="AO212" i="5"/>
  <c r="AP212" i="5" s="1"/>
  <c r="AO213" i="5"/>
  <c r="AP213" i="5" s="1"/>
  <c r="AO214" i="5"/>
  <c r="AP214" i="5" s="1"/>
  <c r="AO215" i="5"/>
  <c r="AP215" i="5"/>
  <c r="AO216" i="5"/>
  <c r="AR216" i="5" s="1"/>
  <c r="AO217" i="5"/>
  <c r="AP217" i="5" s="1"/>
  <c r="AO218" i="5"/>
  <c r="AR218" i="5" s="1"/>
  <c r="AO219" i="5"/>
  <c r="AR219" i="5" s="1"/>
  <c r="AO221" i="5"/>
  <c r="AP221" i="5" s="1"/>
  <c r="AO222" i="5"/>
  <c r="AP222" i="5" s="1"/>
  <c r="AO223" i="5"/>
  <c r="AR223" i="5" s="1"/>
  <c r="AO224" i="5"/>
  <c r="AP224" i="5"/>
  <c r="AO225" i="5"/>
  <c r="AR225" i="5" s="1"/>
  <c r="AO226" i="5"/>
  <c r="AP226" i="5" s="1"/>
  <c r="AO227" i="5"/>
  <c r="AR227" i="5" s="1"/>
  <c r="AO228" i="5"/>
  <c r="AP228" i="5" s="1"/>
  <c r="AO229" i="5"/>
  <c r="AP229" i="5" s="1"/>
  <c r="AO230" i="5"/>
  <c r="AP230" i="5" s="1"/>
  <c r="AO231" i="5"/>
  <c r="AP231" i="5" s="1"/>
  <c r="AO232" i="5"/>
  <c r="AP232" i="5"/>
  <c r="AO233" i="5"/>
  <c r="AP233" i="5" s="1"/>
  <c r="AO234" i="5"/>
  <c r="AR234" i="5" s="1"/>
  <c r="AO235" i="5"/>
  <c r="AP235" i="5" s="1"/>
  <c r="AO236" i="5"/>
  <c r="AP236" i="5" s="1"/>
  <c r="AO237" i="5"/>
  <c r="AR237" i="5" s="1"/>
  <c r="AO238" i="5"/>
  <c r="AP238" i="5" s="1"/>
  <c r="AO239" i="5"/>
  <c r="AP239" i="5" s="1"/>
  <c r="AO240" i="5"/>
  <c r="AP240" i="5"/>
  <c r="AO241" i="5"/>
  <c r="AP241" i="5" s="1"/>
  <c r="AO242" i="5"/>
  <c r="AR242" i="5" s="1"/>
  <c r="AO243" i="5"/>
  <c r="AR243" i="5" s="1"/>
  <c r="AO244" i="5"/>
  <c r="AP244" i="5" s="1"/>
  <c r="AO245" i="5"/>
  <c r="AR245" i="5" s="1"/>
  <c r="AO246" i="5"/>
  <c r="AP246" i="5" s="1"/>
  <c r="AO247" i="5"/>
  <c r="AP247" i="5" s="1"/>
  <c r="AO248" i="5"/>
  <c r="AP248" i="5" s="1"/>
  <c r="AO249" i="5"/>
  <c r="AP249" i="5" s="1"/>
  <c r="AO250" i="5"/>
  <c r="AO251" i="5"/>
  <c r="AO252" i="5"/>
  <c r="AP252" i="5" s="1"/>
  <c r="AO255" i="5"/>
  <c r="AP255" i="5" s="1"/>
  <c r="AO256" i="5"/>
  <c r="AP256" i="5" s="1"/>
  <c r="AO257" i="5"/>
  <c r="AP257" i="5" s="1"/>
  <c r="AO258" i="5"/>
  <c r="AP258" i="5" s="1"/>
  <c r="AO263" i="5"/>
  <c r="AP263" i="5" s="1"/>
  <c r="AO264" i="5"/>
  <c r="AR264" i="5" s="1"/>
  <c r="AO265" i="5"/>
  <c r="AP265" i="5" s="1"/>
  <c r="AO266" i="5"/>
  <c r="AP266" i="5" s="1"/>
  <c r="AO267" i="5"/>
  <c r="AP267" i="5" s="1"/>
  <c r="AO268" i="5"/>
  <c r="AR268" i="5" s="1"/>
  <c r="AO269" i="5"/>
  <c r="AR269" i="5" s="1"/>
  <c r="AO270" i="5"/>
  <c r="AP270" i="5" s="1"/>
  <c r="AO271" i="5"/>
  <c r="AP271" i="5" s="1"/>
  <c r="AO272" i="5"/>
  <c r="AR272" i="5" s="1"/>
  <c r="AO273" i="5"/>
  <c r="AP273" i="5" s="1"/>
  <c r="AO274" i="5"/>
  <c r="AR274" i="5" s="1"/>
  <c r="AO275" i="5"/>
  <c r="AP275" i="5" s="1"/>
  <c r="AO276" i="5"/>
  <c r="AP276" i="5" s="1"/>
  <c r="AO277" i="5"/>
  <c r="AR277" i="5" s="1"/>
  <c r="AO278" i="5"/>
  <c r="AP278" i="5" s="1"/>
  <c r="AO279" i="5"/>
  <c r="AP279" i="5" s="1"/>
  <c r="AO280" i="5"/>
  <c r="AP280" i="5" s="1"/>
  <c r="AO281" i="5"/>
  <c r="AP281" i="5" s="1"/>
  <c r="AO282" i="5"/>
  <c r="AP282" i="5" s="1"/>
  <c r="AO283" i="5"/>
  <c r="AP283" i="5" s="1"/>
  <c r="AO284" i="5"/>
  <c r="AP284" i="5" s="1"/>
  <c r="AO285" i="5"/>
  <c r="AR285" i="5" s="1"/>
  <c r="AO286" i="5"/>
  <c r="AR286" i="5" s="1"/>
  <c r="AO287" i="5"/>
  <c r="AR287" i="5" s="1"/>
  <c r="AO288" i="5"/>
  <c r="AP288" i="5" s="1"/>
  <c r="AO289" i="5"/>
  <c r="AP289" i="5" s="1"/>
  <c r="AO290" i="5"/>
  <c r="AR290" i="5" s="1"/>
  <c r="AO291" i="5"/>
  <c r="AP291" i="5" s="1"/>
  <c r="AO292" i="5"/>
  <c r="AR292" i="5" s="1"/>
  <c r="AO293" i="5"/>
  <c r="AP293" i="5" s="1"/>
  <c r="AO294" i="5"/>
  <c r="AP294" i="5" s="1"/>
  <c r="AO295" i="5"/>
  <c r="AP295" i="5" s="1"/>
  <c r="AO296" i="5"/>
  <c r="AR296" i="5" s="1"/>
  <c r="AO297" i="5"/>
  <c r="AR297" i="5" s="1"/>
  <c r="AO298" i="5"/>
  <c r="AP298" i="5" s="1"/>
  <c r="AO299" i="5"/>
  <c r="AP299" i="5" s="1"/>
  <c r="AO300" i="5"/>
  <c r="AP300" i="5" s="1"/>
  <c r="AO301" i="5"/>
  <c r="AP301" i="5" s="1"/>
  <c r="AO302" i="5"/>
  <c r="AP302" i="5" s="1"/>
  <c r="AO37" i="5"/>
  <c r="AR37" i="5" s="1"/>
  <c r="AO38" i="5"/>
  <c r="AR38" i="5" s="1"/>
  <c r="AO303" i="5"/>
  <c r="AP303" i="5" s="1"/>
  <c r="AO306" i="5"/>
  <c r="AR306" i="5" s="1"/>
  <c r="AO307" i="5"/>
  <c r="AR307" i="5" s="1"/>
  <c r="AO308" i="5"/>
  <c r="AR308" i="5" s="1"/>
  <c r="AO309" i="5"/>
  <c r="AR309" i="5" s="1"/>
  <c r="AO310" i="5"/>
  <c r="AR310" i="5" s="1"/>
  <c r="AO311" i="5"/>
  <c r="AR311" i="5" s="1"/>
  <c r="AO312" i="5"/>
  <c r="AP312" i="5" s="1"/>
  <c r="AO313" i="5"/>
  <c r="AP313" i="5" s="1"/>
  <c r="AO314" i="5"/>
  <c r="AP314" i="5" s="1"/>
  <c r="AO316" i="5"/>
  <c r="AP316" i="5" s="1"/>
  <c r="AO317" i="5"/>
  <c r="AP317" i="5" s="1"/>
  <c r="AO318" i="5"/>
  <c r="AP318" i="5" s="1"/>
  <c r="AO319" i="5"/>
  <c r="AP319" i="5" s="1"/>
  <c r="AO320" i="5"/>
  <c r="AP320" i="5" s="1"/>
  <c r="AO321" i="5"/>
  <c r="AP321" i="5" s="1"/>
  <c r="AO322" i="5"/>
  <c r="AP322" i="5" s="1"/>
  <c r="AO323" i="5"/>
  <c r="AR323" i="5" s="1"/>
  <c r="AO324" i="5"/>
  <c r="AR324" i="5" s="1"/>
  <c r="AO325" i="5"/>
  <c r="AR325" i="5" s="1"/>
  <c r="AO326" i="5"/>
  <c r="AP326" i="5" s="1"/>
  <c r="AO327" i="5"/>
  <c r="AP327" i="5" s="1"/>
  <c r="AO328" i="5"/>
  <c r="AP328" i="5" s="1"/>
  <c r="AO329" i="5"/>
  <c r="AR329" i="5" s="1"/>
  <c r="AO330" i="5"/>
  <c r="AP330" i="5" s="1"/>
  <c r="AO331" i="5"/>
  <c r="AR331" i="5" s="1"/>
  <c r="AO332" i="5"/>
  <c r="AR332" i="5" s="1"/>
  <c r="AO333" i="5"/>
  <c r="AP333" i="5" s="1"/>
  <c r="AO334" i="5"/>
  <c r="AR334" i="5" s="1"/>
  <c r="AO335" i="5"/>
  <c r="AR335" i="5" s="1"/>
  <c r="AO336" i="5"/>
  <c r="AR336" i="5" s="1"/>
  <c r="AO337" i="5"/>
  <c r="AR337" i="5" s="1"/>
  <c r="AO338" i="5"/>
  <c r="AP338" i="5" s="1"/>
  <c r="AO340" i="5"/>
  <c r="AP340" i="5" s="1"/>
  <c r="AO341" i="5"/>
  <c r="AP341" i="5" s="1"/>
  <c r="AO342" i="5"/>
  <c r="AR342" i="5"/>
  <c r="AO343" i="5"/>
  <c r="AP343" i="5" s="1"/>
  <c r="AO344" i="5"/>
  <c r="AP344" i="5" s="1"/>
  <c r="AO220" i="5"/>
  <c r="AP220" i="5" s="1"/>
  <c r="AP18" i="5"/>
  <c r="AP26" i="5"/>
  <c r="AP90" i="5"/>
  <c r="AR18" i="5"/>
  <c r="AR66" i="5"/>
  <c r="AF25" i="5"/>
  <c r="AF24" i="5"/>
  <c r="AF23" i="5"/>
  <c r="AR162" i="5"/>
  <c r="AP27" i="5"/>
  <c r="AR138" i="5"/>
  <c r="AR41" i="5"/>
  <c r="AR114" i="5"/>
  <c r="AR186" i="5"/>
  <c r="AP210" i="5"/>
  <c r="AR235" i="5"/>
  <c r="AR248" i="5"/>
  <c r="AP251" i="5"/>
  <c r="AR251" i="5"/>
  <c r="AR250" i="5"/>
  <c r="AP250" i="5"/>
  <c r="AR338" i="5"/>
  <c r="AP97" i="5"/>
  <c r="AR121" i="5"/>
  <c r="AP58" i="5"/>
  <c r="AR49" i="5"/>
  <c r="AP98" i="5"/>
  <c r="AP33" i="5"/>
  <c r="AR284" i="5"/>
  <c r="AR50" i="5"/>
  <c r="AP227" i="5"/>
  <c r="AP74" i="5"/>
  <c r="AP170" i="5"/>
  <c r="AP218" i="5"/>
  <c r="AR178" i="5"/>
  <c r="AR122" i="5"/>
  <c r="AR130" i="5"/>
  <c r="AP154" i="5"/>
  <c r="AR202" i="5"/>
  <c r="AR194" i="5"/>
  <c r="AR106" i="5"/>
  <c r="AR179" i="5"/>
  <c r="AP243" i="5"/>
  <c r="AP146" i="5"/>
  <c r="AP82" i="5"/>
  <c r="AR153" i="5"/>
  <c r="AR198" i="5"/>
  <c r="AR164" i="5"/>
  <c r="AR231" i="5"/>
  <c r="AR158" i="5"/>
  <c r="AR89" i="5"/>
  <c r="AP242" i="5"/>
  <c r="AP209" i="5"/>
  <c r="AP177" i="5"/>
  <c r="AP65" i="5"/>
  <c r="AR185" i="5"/>
  <c r="AP113" i="5"/>
  <c r="AP57" i="5"/>
  <c r="AR193" i="5"/>
  <c r="AP145" i="5"/>
  <c r="AR81" i="5"/>
  <c r="AR217" i="5"/>
  <c r="AR161" i="5"/>
  <c r="AR105" i="5"/>
  <c r="AR73" i="5"/>
  <c r="AR48" i="5"/>
  <c r="AR129" i="5"/>
  <c r="AR25" i="5"/>
  <c r="AR259" i="5"/>
  <c r="AR330" i="5"/>
  <c r="AP219" i="5"/>
  <c r="AR319" i="5"/>
  <c r="AP91" i="5"/>
  <c r="AR327" i="5"/>
  <c r="AP310" i="5"/>
  <c r="AR126" i="5"/>
  <c r="AP191" i="5"/>
  <c r="AR322" i="5"/>
  <c r="AP190" i="5"/>
  <c r="AR94" i="5"/>
  <c r="AR62" i="5"/>
  <c r="AR22" i="5"/>
  <c r="AP53" i="5"/>
  <c r="AP223" i="5"/>
  <c r="AP159" i="5"/>
  <c r="AP87" i="5"/>
  <c r="AR95" i="5"/>
  <c r="AR232" i="5"/>
  <c r="AR63" i="5"/>
  <c r="AP323" i="5"/>
  <c r="AR314" i="5"/>
  <c r="AR199" i="5"/>
  <c r="AR267" i="5"/>
  <c r="AR112" i="5"/>
  <c r="AP39" i="5"/>
  <c r="AP24" i="5"/>
  <c r="AR128" i="5"/>
  <c r="AR144" i="5"/>
  <c r="AR283" i="5"/>
  <c r="AR47" i="5"/>
  <c r="AR298" i="5"/>
  <c r="AP297" i="5"/>
  <c r="AR132" i="5"/>
  <c r="AP334" i="5"/>
  <c r="AR341" i="5"/>
  <c r="AR116" i="5"/>
  <c r="AR340" i="5"/>
  <c r="AR244" i="5"/>
  <c r="AR115" i="5"/>
  <c r="AR140" i="5"/>
  <c r="AP285" i="5"/>
  <c r="AP155" i="5"/>
  <c r="AR253" i="5"/>
  <c r="AR124" i="5"/>
  <c r="AR273" i="5"/>
  <c r="AR240" i="5"/>
  <c r="AR207" i="5"/>
  <c r="AR166" i="5"/>
  <c r="AR134" i="5"/>
  <c r="AR103" i="5"/>
  <c r="AR71" i="5"/>
  <c r="AR30" i="5"/>
  <c r="AP167" i="5"/>
  <c r="AP31" i="5"/>
  <c r="AR281" i="5"/>
  <c r="AR239" i="5"/>
  <c r="AR206" i="5"/>
  <c r="AR175" i="5"/>
  <c r="AR143" i="5"/>
  <c r="AR102" i="5"/>
  <c r="AR70" i="5"/>
  <c r="AR36" i="5"/>
  <c r="AP135" i="5"/>
  <c r="AR35" i="5"/>
  <c r="AR215" i="5"/>
  <c r="AR183" i="5"/>
  <c r="AR111" i="5"/>
  <c r="AR79" i="5"/>
  <c r="AR289" i="5"/>
  <c r="AR151" i="5"/>
  <c r="AR119" i="5"/>
  <c r="AR110" i="5"/>
  <c r="AR78" i="5"/>
  <c r="AR46" i="5"/>
  <c r="AP174" i="5"/>
  <c r="AR257" i="5"/>
  <c r="AR288" i="5"/>
  <c r="AR224" i="5"/>
  <c r="AP342" i="5"/>
  <c r="AP142" i="5"/>
  <c r="AP127" i="5"/>
  <c r="AP23" i="5"/>
  <c r="AR293" i="5"/>
  <c r="AP269" i="5"/>
  <c r="AP203" i="5"/>
  <c r="AP139" i="5"/>
  <c r="AP75" i="5"/>
  <c r="AR301" i="5"/>
  <c r="AR236" i="5"/>
  <c r="AR171" i="5"/>
  <c r="AR107" i="5"/>
  <c r="AR42" i="5"/>
  <c r="AP277" i="5"/>
  <c r="AP211" i="5"/>
  <c r="AP147" i="5"/>
  <c r="AP83" i="5"/>
  <c r="AP19" i="5"/>
  <c r="AR252" i="5"/>
  <c r="AR187" i="5"/>
  <c r="AR123" i="5"/>
  <c r="AR59" i="5"/>
  <c r="AR131" i="5"/>
  <c r="AR67" i="5"/>
  <c r="AR321" i="5"/>
  <c r="AR313" i="5"/>
  <c r="AR303" i="5"/>
  <c r="AR294" i="5"/>
  <c r="AR278" i="5"/>
  <c r="AR270" i="5"/>
  <c r="AR265" i="5"/>
  <c r="AR246" i="5"/>
  <c r="AR238" i="5"/>
  <c r="AR230" i="5"/>
  <c r="AR222" i="5"/>
  <c r="AR213" i="5"/>
  <c r="AR205" i="5"/>
  <c r="AR197" i="5"/>
  <c r="AR189" i="5"/>
  <c r="AR181" i="5"/>
  <c r="AR173" i="5"/>
  <c r="AR165" i="5"/>
  <c r="AR157" i="5"/>
  <c r="AR149" i="5"/>
  <c r="AR141" i="5"/>
  <c r="AR133" i="5"/>
  <c r="AR125" i="5"/>
  <c r="AR117" i="5"/>
  <c r="AR109" i="5"/>
  <c r="AR101" i="5"/>
  <c r="AR93" i="5"/>
  <c r="AR85" i="5"/>
  <c r="AR77" i="5"/>
  <c r="AR61" i="5"/>
  <c r="AR52" i="5"/>
  <c r="AR44" i="5"/>
  <c r="AR34" i="5"/>
  <c r="AR29" i="5"/>
  <c r="AR21" i="5"/>
  <c r="O193" i="5"/>
  <c r="AF193" i="5"/>
  <c r="O194" i="5"/>
  <c r="AF194" i="5"/>
  <c r="O92" i="5"/>
  <c r="AF92" i="5"/>
  <c r="O247" i="5"/>
  <c r="O248" i="5"/>
  <c r="O249" i="5"/>
  <c r="O250" i="5"/>
  <c r="O251" i="5"/>
  <c r="O252" i="5"/>
  <c r="O253" i="5"/>
  <c r="O255" i="5"/>
  <c r="O256" i="5"/>
  <c r="O257" i="5"/>
  <c r="O258" i="5"/>
  <c r="O259" i="5"/>
  <c r="O261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C38" i="5"/>
  <c r="B38" i="5"/>
  <c r="O38" i="5"/>
  <c r="AF38" i="5"/>
  <c r="O37" i="5"/>
  <c r="AF37" i="5"/>
  <c r="O220" i="5"/>
  <c r="AF220" i="5"/>
  <c r="BG220" i="5"/>
  <c r="O225" i="5"/>
  <c r="AF225" i="5"/>
  <c r="O81" i="5"/>
  <c r="O82" i="5"/>
  <c r="O83" i="5"/>
  <c r="O84" i="5"/>
  <c r="O85" i="5"/>
  <c r="O86" i="5"/>
  <c r="O87" i="5"/>
  <c r="O88" i="5"/>
  <c r="O89" i="5"/>
  <c r="O90" i="5"/>
  <c r="O91" i="5"/>
  <c r="O93" i="5"/>
  <c r="O80" i="5"/>
  <c r="O79" i="5"/>
  <c r="AF91" i="5"/>
  <c r="O41" i="5"/>
  <c r="O42" i="5"/>
  <c r="O43" i="5"/>
  <c r="O44" i="5"/>
  <c r="O45" i="5"/>
  <c r="O46" i="5"/>
  <c r="O47" i="5"/>
  <c r="O48" i="5"/>
  <c r="O49" i="5"/>
  <c r="O50" i="5"/>
  <c r="O51" i="5"/>
  <c r="O52" i="5"/>
  <c r="C40" i="5"/>
  <c r="B40" i="5"/>
  <c r="O40" i="5"/>
  <c r="AF40" i="5"/>
  <c r="O39" i="5"/>
  <c r="O25" i="5"/>
  <c r="C25" i="5"/>
  <c r="O24" i="5"/>
  <c r="C24" i="5"/>
  <c r="O23" i="5"/>
  <c r="C23" i="5"/>
  <c r="AF343" i="5"/>
  <c r="O343" i="5"/>
  <c r="B230" i="5"/>
  <c r="B229" i="5"/>
  <c r="B228" i="5"/>
  <c r="B227" i="5"/>
  <c r="B226" i="5"/>
  <c r="B224" i="5"/>
  <c r="B223" i="5"/>
  <c r="B222" i="5"/>
  <c r="B221" i="5"/>
  <c r="B219" i="5"/>
  <c r="B218" i="5"/>
  <c r="B21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4" i="5"/>
  <c r="C223" i="5"/>
  <c r="C222" i="5"/>
  <c r="C221" i="5"/>
  <c r="C219" i="5"/>
  <c r="C217" i="5"/>
  <c r="C218" i="5"/>
  <c r="BL282" i="5"/>
  <c r="BL283" i="5"/>
  <c r="BL284" i="5"/>
  <c r="BL285" i="5"/>
  <c r="BL286" i="5"/>
  <c r="BL287" i="5"/>
  <c r="BL232" i="5"/>
  <c r="BL233" i="5"/>
  <c r="BL234" i="5"/>
  <c r="BL141" i="5"/>
  <c r="BL142" i="5"/>
  <c r="BL143" i="5"/>
  <c r="BL144" i="5"/>
  <c r="BL148" i="5"/>
  <c r="BL149" i="5"/>
  <c r="BL150" i="5"/>
  <c r="BL151" i="5"/>
  <c r="BL152" i="5"/>
  <c r="BL153" i="5"/>
  <c r="BL154" i="5"/>
  <c r="BL156" i="5"/>
  <c r="BL157" i="5"/>
  <c r="BL158" i="5"/>
  <c r="BL174" i="5"/>
  <c r="BL175" i="5"/>
  <c r="BL176" i="5"/>
  <c r="BL177" i="5"/>
  <c r="BL178" i="5"/>
  <c r="BL179" i="5"/>
  <c r="BL180" i="5"/>
  <c r="BL181" i="5"/>
  <c r="BL182" i="5"/>
  <c r="BL183" i="5"/>
  <c r="BL184" i="5"/>
  <c r="BL185" i="5"/>
  <c r="BL186" i="5"/>
  <c r="BL187" i="5"/>
  <c r="BL188" i="5"/>
  <c r="BL189" i="5"/>
  <c r="BL190" i="5"/>
  <c r="BL193" i="5"/>
  <c r="BL194" i="5"/>
  <c r="BL195" i="5"/>
  <c r="BL196" i="5"/>
  <c r="BL197" i="5"/>
  <c r="BL198" i="5"/>
  <c r="BL199" i="5"/>
  <c r="BL200" i="5"/>
  <c r="BL201" i="5"/>
  <c r="BL202" i="5"/>
  <c r="BL203" i="5"/>
  <c r="BL204" i="5"/>
  <c r="BL205" i="5"/>
  <c r="BL206" i="5"/>
  <c r="BL207" i="5"/>
  <c r="BL208" i="5"/>
  <c r="BL209" i="5"/>
  <c r="BL210" i="5"/>
  <c r="BL211" i="5"/>
  <c r="BL212" i="5"/>
  <c r="BL213" i="5"/>
  <c r="BL214" i="5"/>
  <c r="BL215" i="5"/>
  <c r="BL216" i="5"/>
  <c r="BL217" i="5"/>
  <c r="BL218" i="5"/>
  <c r="BL219" i="5"/>
  <c r="BL220" i="5"/>
  <c r="BL221" i="5"/>
  <c r="BL223" i="5"/>
  <c r="B247" i="5"/>
  <c r="C247" i="5"/>
  <c r="AF247" i="5"/>
  <c r="B248" i="5"/>
  <c r="C248" i="5"/>
  <c r="B249" i="5"/>
  <c r="C249" i="5"/>
  <c r="AF249" i="5"/>
  <c r="B250" i="5"/>
  <c r="C250" i="5"/>
  <c r="B251" i="5"/>
  <c r="C251" i="5"/>
  <c r="B302" i="5"/>
  <c r="BL271" i="5"/>
  <c r="O302" i="5"/>
  <c r="AF302" i="5"/>
  <c r="AE56" i="5"/>
  <c r="AF56" i="5" s="1"/>
  <c r="O53" i="5"/>
  <c r="O56" i="5"/>
  <c r="O57" i="5"/>
  <c r="O58" i="5"/>
  <c r="O59" i="5"/>
  <c r="O60" i="5"/>
  <c r="O61" i="5"/>
  <c r="O62" i="5"/>
  <c r="O63" i="5"/>
  <c r="O64" i="5"/>
  <c r="O67" i="5"/>
  <c r="O68" i="5"/>
  <c r="O69" i="5"/>
  <c r="O70" i="5"/>
  <c r="O71" i="5"/>
  <c r="O72" i="5"/>
  <c r="O73" i="5"/>
  <c r="O74" i="5"/>
  <c r="O75" i="5"/>
  <c r="O76" i="5"/>
  <c r="O77" i="5"/>
  <c r="O78" i="5"/>
  <c r="O65" i="5"/>
  <c r="B240" i="5"/>
  <c r="B236" i="5"/>
  <c r="B237" i="5"/>
  <c r="B238" i="5"/>
  <c r="O236" i="5"/>
  <c r="AF236" i="5"/>
  <c r="O237" i="5"/>
  <c r="AF237" i="5"/>
  <c r="O238" i="5"/>
  <c r="AF238" i="5"/>
  <c r="O240" i="5"/>
  <c r="AF240" i="5"/>
  <c r="O241" i="5"/>
  <c r="AF241" i="5"/>
  <c r="O242" i="5"/>
  <c r="AF242" i="5"/>
  <c r="O243" i="5"/>
  <c r="AF243" i="5"/>
  <c r="O244" i="5"/>
  <c r="AF244" i="5"/>
  <c r="O245" i="5"/>
  <c r="AF245" i="5"/>
  <c r="O246" i="5"/>
  <c r="AF246" i="5"/>
  <c r="B215" i="5"/>
  <c r="O215" i="5"/>
  <c r="AF215" i="5"/>
  <c r="B216" i="5"/>
  <c r="O216" i="5"/>
  <c r="AF216" i="5"/>
  <c r="O222" i="5"/>
  <c r="AF222" i="5"/>
  <c r="O219" i="5"/>
  <c r="AF219" i="5"/>
  <c r="B234" i="5"/>
  <c r="O234" i="5"/>
  <c r="AF234" i="5"/>
  <c r="B231" i="5"/>
  <c r="B232" i="5"/>
  <c r="B233" i="5"/>
  <c r="B235" i="5"/>
  <c r="B239" i="5"/>
  <c r="O235" i="5"/>
  <c r="AF235" i="5"/>
  <c r="O231" i="5"/>
  <c r="AF231" i="5"/>
  <c r="O232" i="5"/>
  <c r="AF232" i="5"/>
  <c r="O233" i="5"/>
  <c r="AF233" i="5"/>
  <c r="O239" i="5"/>
  <c r="AF239" i="5"/>
  <c r="O226" i="5"/>
  <c r="AF226" i="5"/>
  <c r="O217" i="5"/>
  <c r="AF217" i="5"/>
  <c r="O218" i="5"/>
  <c r="AF218" i="5"/>
  <c r="O221" i="5"/>
  <c r="AF221" i="5"/>
  <c r="O223" i="5"/>
  <c r="AF223" i="5"/>
  <c r="O224" i="5"/>
  <c r="AF224" i="5"/>
  <c r="O227" i="5"/>
  <c r="AF227" i="5"/>
  <c r="O228" i="5"/>
  <c r="AF228" i="5"/>
  <c r="O229" i="5"/>
  <c r="AF229" i="5"/>
  <c r="O230" i="5"/>
  <c r="AF230" i="5"/>
  <c r="BL34" i="5"/>
  <c r="B76" i="5"/>
  <c r="B71" i="5"/>
  <c r="B66" i="5"/>
  <c r="BL50" i="5"/>
  <c r="BL45" i="5"/>
  <c r="BL40" i="5"/>
  <c r="O66" i="5"/>
  <c r="AG182" i="5"/>
  <c r="AG175" i="5"/>
  <c r="B344" i="5"/>
  <c r="B342" i="5"/>
  <c r="B341" i="5"/>
  <c r="B340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L298" i="5"/>
  <c r="BL299" i="5"/>
  <c r="BL302" i="5"/>
  <c r="BL303" i="5"/>
  <c r="BL304" i="5"/>
  <c r="BL305" i="5"/>
  <c r="BL306" i="5"/>
  <c r="BL307" i="5"/>
  <c r="BL308" i="5"/>
  <c r="BL309" i="5"/>
  <c r="BL310" i="5"/>
  <c r="BL311" i="5"/>
  <c r="BL312" i="5"/>
  <c r="BL313" i="5"/>
  <c r="BL314" i="5"/>
  <c r="BL315" i="5"/>
  <c r="BL316" i="5"/>
  <c r="BL317" i="5"/>
  <c r="BL318" i="5"/>
  <c r="BL319" i="5"/>
  <c r="BL320" i="5"/>
  <c r="BL297" i="5"/>
  <c r="BL296" i="5"/>
  <c r="O316" i="5"/>
  <c r="AF316" i="5"/>
  <c r="O317" i="5"/>
  <c r="AF317" i="5"/>
  <c r="O318" i="5"/>
  <c r="AF318" i="5"/>
  <c r="O319" i="5"/>
  <c r="AF319" i="5"/>
  <c r="O320" i="5"/>
  <c r="AF320" i="5"/>
  <c r="O321" i="5"/>
  <c r="AF321" i="5"/>
  <c r="O322" i="5"/>
  <c r="AF322" i="5"/>
  <c r="O323" i="5"/>
  <c r="AF323" i="5"/>
  <c r="O324" i="5"/>
  <c r="AF324" i="5"/>
  <c r="O325" i="5"/>
  <c r="AF325" i="5"/>
  <c r="O326" i="5"/>
  <c r="AF326" i="5"/>
  <c r="O327" i="5"/>
  <c r="AF327" i="5"/>
  <c r="O328" i="5"/>
  <c r="AF328" i="5"/>
  <c r="O329" i="5"/>
  <c r="AF329" i="5"/>
  <c r="O330" i="5"/>
  <c r="AF330" i="5"/>
  <c r="O331" i="5"/>
  <c r="AF331" i="5"/>
  <c r="O332" i="5"/>
  <c r="AF332" i="5"/>
  <c r="O333" i="5"/>
  <c r="AF333" i="5"/>
  <c r="O334" i="5"/>
  <c r="AF334" i="5"/>
  <c r="O335" i="5"/>
  <c r="AF335" i="5"/>
  <c r="O336" i="5"/>
  <c r="AF336" i="5"/>
  <c r="O337" i="5"/>
  <c r="AF337" i="5"/>
  <c r="O338" i="5"/>
  <c r="AF338" i="5"/>
  <c r="O340" i="5"/>
  <c r="AF340" i="5"/>
  <c r="O341" i="5"/>
  <c r="AF341" i="5"/>
  <c r="O342" i="5"/>
  <c r="AF342" i="5"/>
  <c r="O344" i="5"/>
  <c r="AF344" i="5"/>
  <c r="O178" i="5"/>
  <c r="AF178" i="5"/>
  <c r="O173" i="5"/>
  <c r="AF173" i="5"/>
  <c r="AE60" i="5"/>
  <c r="BL295" i="5"/>
  <c r="BL321" i="5"/>
  <c r="BL322" i="5"/>
  <c r="BL323" i="5"/>
  <c r="BL324" i="5"/>
  <c r="BL325" i="5"/>
  <c r="BL326" i="5"/>
  <c r="BL327" i="5"/>
  <c r="BL328" i="5"/>
  <c r="BL329" i="5"/>
  <c r="BL330" i="5"/>
  <c r="BL331" i="5"/>
  <c r="BL332" i="5"/>
  <c r="BL333" i="5"/>
  <c r="BL334" i="5"/>
  <c r="BL335" i="5"/>
  <c r="BL336" i="5"/>
  <c r="BL337" i="5"/>
  <c r="BL340" i="5"/>
  <c r="BL292" i="5"/>
  <c r="BL293" i="5"/>
  <c r="BL294" i="5"/>
  <c r="B179" i="5"/>
  <c r="C179" i="5"/>
  <c r="AF179" i="5"/>
  <c r="B180" i="5"/>
  <c r="C180" i="5"/>
  <c r="AF180" i="5"/>
  <c r="C47" i="5"/>
  <c r="B314" i="5"/>
  <c r="C314" i="5"/>
  <c r="AF314" i="5"/>
  <c r="B18" i="5"/>
  <c r="C18" i="5"/>
  <c r="O18" i="5"/>
  <c r="AF18" i="5"/>
  <c r="B19" i="5"/>
  <c r="C19" i="5"/>
  <c r="O19" i="5"/>
  <c r="AF19" i="5"/>
  <c r="B20" i="5"/>
  <c r="C20" i="5"/>
  <c r="O20" i="5"/>
  <c r="AF20" i="5"/>
  <c r="B21" i="5"/>
  <c r="C21" i="5"/>
  <c r="O21" i="5"/>
  <c r="AF21" i="5"/>
  <c r="B22" i="5"/>
  <c r="C22" i="5"/>
  <c r="O22" i="5"/>
  <c r="AF22" i="5"/>
  <c r="B26" i="5"/>
  <c r="C26" i="5"/>
  <c r="O26" i="5"/>
  <c r="AF26" i="5"/>
  <c r="B27" i="5"/>
  <c r="C27" i="5"/>
  <c r="O27" i="5"/>
  <c r="AF27" i="5"/>
  <c r="B28" i="5"/>
  <c r="C28" i="5"/>
  <c r="O28" i="5"/>
  <c r="AF28" i="5"/>
  <c r="B29" i="5"/>
  <c r="C29" i="5"/>
  <c r="O29" i="5"/>
  <c r="AF29" i="5"/>
  <c r="B30" i="5"/>
  <c r="C30" i="5"/>
  <c r="O30" i="5"/>
  <c r="AF30" i="5"/>
  <c r="B31" i="5"/>
  <c r="C31" i="5"/>
  <c r="O31" i="5"/>
  <c r="AF31" i="5"/>
  <c r="B32" i="5"/>
  <c r="C32" i="5"/>
  <c r="O32" i="5"/>
  <c r="AF32" i="5"/>
  <c r="B33" i="5"/>
  <c r="C33" i="5"/>
  <c r="O33" i="5"/>
  <c r="AF33" i="5"/>
  <c r="B34" i="5"/>
  <c r="C34" i="5"/>
  <c r="O34" i="5"/>
  <c r="AF34" i="5"/>
  <c r="B35" i="5"/>
  <c r="C35" i="5"/>
  <c r="O35" i="5"/>
  <c r="AF35" i="5"/>
  <c r="B36" i="5"/>
  <c r="C36" i="5"/>
  <c r="O36" i="5"/>
  <c r="AF36" i="5"/>
  <c r="B55" i="5"/>
  <c r="C55" i="5"/>
  <c r="O55" i="5"/>
  <c r="AF55" i="5"/>
  <c r="AF306" i="5"/>
  <c r="AF307" i="5"/>
  <c r="AF308" i="5"/>
  <c r="AF309" i="5"/>
  <c r="AF310" i="5"/>
  <c r="AF94" i="5"/>
  <c r="AF96" i="5"/>
  <c r="AF97" i="5"/>
  <c r="AF98" i="5"/>
  <c r="AF99" i="5"/>
  <c r="AF100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265" i="5"/>
  <c r="AF255" i="5"/>
  <c r="AF256" i="5"/>
  <c r="AF257" i="5"/>
  <c r="AF258" i="5"/>
  <c r="AF263" i="5"/>
  <c r="AF264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3" i="5"/>
  <c r="AF189" i="5"/>
  <c r="AF190" i="5"/>
  <c r="AF191" i="5"/>
  <c r="AF192" i="5"/>
  <c r="AF168" i="5"/>
  <c r="AF169" i="5"/>
  <c r="AF170" i="5"/>
  <c r="AF171" i="5"/>
  <c r="AF172" i="5"/>
  <c r="AF174" i="5"/>
  <c r="AF175" i="5"/>
  <c r="AF176" i="5"/>
  <c r="AF177" i="5"/>
  <c r="AF181" i="5"/>
  <c r="AF182" i="5"/>
  <c r="AF183" i="5"/>
  <c r="AF184" i="5"/>
  <c r="AF185" i="5"/>
  <c r="AF186" i="5"/>
  <c r="AF187" i="5"/>
  <c r="AF188" i="5"/>
  <c r="AF53" i="5"/>
  <c r="AF57" i="5"/>
  <c r="AF58" i="5"/>
  <c r="AF59" i="5"/>
  <c r="AF60" i="5"/>
  <c r="AF62" i="5"/>
  <c r="AF63" i="5"/>
  <c r="AF64" i="5"/>
  <c r="AF65" i="5"/>
  <c r="AF67" i="5"/>
  <c r="AF68" i="5"/>
  <c r="AF69" i="5"/>
  <c r="AF70" i="5"/>
  <c r="AF72" i="5"/>
  <c r="AF73" i="5"/>
  <c r="AF74" i="5"/>
  <c r="AF75" i="5"/>
  <c r="AF77" i="5"/>
  <c r="AF78" i="5"/>
  <c r="AF41" i="5"/>
  <c r="AF42" i="5"/>
  <c r="AF43" i="5"/>
  <c r="AF44" i="5"/>
  <c r="AF45" i="5"/>
  <c r="AF46" i="5"/>
  <c r="AF47" i="5"/>
  <c r="AF48" i="5"/>
  <c r="AF39" i="5"/>
  <c r="AF49" i="5"/>
  <c r="AF50" i="5"/>
  <c r="AF51" i="5"/>
  <c r="AF52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66" i="5"/>
  <c r="AF267" i="5"/>
  <c r="AF268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52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11" i="5"/>
  <c r="AF312" i="5"/>
  <c r="AF313" i="5"/>
  <c r="C59" i="5"/>
  <c r="B59" i="5"/>
  <c r="G15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265" i="5"/>
  <c r="B253" i="5"/>
  <c r="B255" i="5"/>
  <c r="B256" i="5"/>
  <c r="B257" i="5"/>
  <c r="B258" i="5"/>
  <c r="B259" i="5"/>
  <c r="B261" i="5"/>
  <c r="B263" i="5"/>
  <c r="B264" i="5"/>
  <c r="B79" i="5"/>
  <c r="B80" i="5"/>
  <c r="B81" i="5"/>
  <c r="B82" i="5"/>
  <c r="B83" i="5"/>
  <c r="B84" i="5"/>
  <c r="B85" i="5"/>
  <c r="B86" i="5"/>
  <c r="B87" i="5"/>
  <c r="B88" i="5"/>
  <c r="B89" i="5"/>
  <c r="B90" i="5"/>
  <c r="B189" i="5"/>
  <c r="B190" i="5"/>
  <c r="B191" i="5"/>
  <c r="B192" i="5"/>
  <c r="B168" i="5"/>
  <c r="B169" i="5"/>
  <c r="B170" i="5"/>
  <c r="B171" i="5"/>
  <c r="B172" i="5"/>
  <c r="B174" i="5"/>
  <c r="B175" i="5"/>
  <c r="B176" i="5"/>
  <c r="B177" i="5"/>
  <c r="B181" i="5"/>
  <c r="B182" i="5"/>
  <c r="B183" i="5"/>
  <c r="B184" i="5"/>
  <c r="B185" i="5"/>
  <c r="B186" i="5"/>
  <c r="B187" i="5"/>
  <c r="B188" i="5"/>
  <c r="B53" i="5"/>
  <c r="B56" i="5"/>
  <c r="B57" i="5"/>
  <c r="B58" i="5"/>
  <c r="B101" i="5"/>
  <c r="B100" i="5"/>
  <c r="B99" i="5"/>
  <c r="B98" i="5"/>
  <c r="B97" i="5"/>
  <c r="B96" i="5"/>
  <c r="B95" i="5"/>
  <c r="B94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265" i="5"/>
  <c r="C253" i="5"/>
  <c r="C255" i="5"/>
  <c r="C256" i="5"/>
  <c r="C257" i="5"/>
  <c r="C258" i="5"/>
  <c r="C259" i="5"/>
  <c r="C261" i="5"/>
  <c r="C263" i="5"/>
  <c r="C264" i="5"/>
  <c r="C79" i="5"/>
  <c r="C80" i="5"/>
  <c r="C81" i="5"/>
  <c r="C82" i="5"/>
  <c r="C83" i="5"/>
  <c r="C84" i="5"/>
  <c r="C85" i="5"/>
  <c r="C86" i="5"/>
  <c r="C87" i="5"/>
  <c r="C88" i="5"/>
  <c r="C89" i="5"/>
  <c r="C90" i="5"/>
  <c r="C93" i="5"/>
  <c r="C189" i="5"/>
  <c r="C190" i="5"/>
  <c r="C191" i="5"/>
  <c r="C192" i="5"/>
  <c r="C168" i="5"/>
  <c r="C169" i="5"/>
  <c r="C170" i="5"/>
  <c r="C171" i="5"/>
  <c r="C172" i="5"/>
  <c r="C174" i="5"/>
  <c r="C175" i="5"/>
  <c r="C176" i="5"/>
  <c r="C177" i="5"/>
  <c r="C181" i="5"/>
  <c r="C182" i="5"/>
  <c r="C183" i="5"/>
  <c r="C184" i="5"/>
  <c r="C185" i="5"/>
  <c r="C186" i="5"/>
  <c r="C187" i="5"/>
  <c r="C188" i="5"/>
  <c r="C53" i="5"/>
  <c r="C56" i="5"/>
  <c r="C57" i="5"/>
  <c r="C58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5" i="5"/>
  <c r="BL36" i="5"/>
  <c r="BL37" i="5"/>
  <c r="BL39" i="5"/>
  <c r="BL41" i="5"/>
  <c r="BL42" i="5"/>
  <c r="BL43" i="5"/>
  <c r="BL44" i="5"/>
  <c r="BL46" i="5"/>
  <c r="BL47" i="5"/>
  <c r="BL48" i="5"/>
  <c r="BL49" i="5"/>
  <c r="BL51" i="5"/>
  <c r="BL52" i="5"/>
  <c r="BL53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L68" i="5"/>
  <c r="BL69" i="5"/>
  <c r="BL70" i="5"/>
  <c r="BL71" i="5"/>
  <c r="BL72" i="5"/>
  <c r="BL73" i="5"/>
  <c r="BL74" i="5"/>
  <c r="BL75" i="5"/>
  <c r="BL76" i="5"/>
  <c r="BL77" i="5"/>
  <c r="BL78" i="5"/>
  <c r="BL79" i="5"/>
  <c r="BL80" i="5"/>
  <c r="BL81" i="5"/>
  <c r="BL82" i="5"/>
  <c r="BL83" i="5"/>
  <c r="BL84" i="5"/>
  <c r="BL85" i="5"/>
  <c r="BL86" i="5"/>
  <c r="BL87" i="5"/>
  <c r="BL88" i="5"/>
  <c r="BL91" i="5"/>
  <c r="BL92" i="5"/>
  <c r="BL93" i="5"/>
  <c r="BL94" i="5"/>
  <c r="BL95" i="5"/>
  <c r="BL96" i="5"/>
  <c r="BL97" i="5"/>
  <c r="BL98" i="5"/>
  <c r="BL99" i="5"/>
  <c r="BL100" i="5"/>
  <c r="BL101" i="5"/>
  <c r="BL102" i="5"/>
  <c r="BL103" i="5"/>
  <c r="BL104" i="5"/>
  <c r="BL105" i="5"/>
  <c r="BL106" i="5"/>
  <c r="BL107" i="5"/>
  <c r="BL108" i="5"/>
  <c r="BL109" i="5"/>
  <c r="BL110" i="5"/>
  <c r="BL111" i="5"/>
  <c r="BL112" i="5"/>
  <c r="BL113" i="5"/>
  <c r="BL114" i="5"/>
  <c r="BL115" i="5"/>
  <c r="BL116" i="5"/>
  <c r="BL117" i="5"/>
  <c r="BL118" i="5"/>
  <c r="BL119" i="5"/>
  <c r="BL120" i="5"/>
  <c r="BL121" i="5"/>
  <c r="BL122" i="5"/>
  <c r="BL123" i="5"/>
  <c r="BL124" i="5"/>
  <c r="BL125" i="5"/>
  <c r="BL126" i="5"/>
  <c r="BL127" i="5"/>
  <c r="BL128" i="5"/>
  <c r="BL129" i="5"/>
  <c r="BL130" i="5"/>
  <c r="BL131" i="5"/>
  <c r="BL132" i="5"/>
  <c r="BL133" i="5"/>
  <c r="BL134" i="5"/>
  <c r="BL135" i="5"/>
  <c r="BL136" i="5"/>
  <c r="BL137" i="5"/>
  <c r="BL138" i="5"/>
  <c r="BL139" i="5"/>
  <c r="BL140" i="5"/>
  <c r="BL145" i="5"/>
  <c r="BL146" i="5"/>
  <c r="BL147" i="5"/>
  <c r="B285" i="5"/>
  <c r="BL269" i="5"/>
  <c r="BL172" i="5"/>
  <c r="B44" i="5"/>
  <c r="B307" i="5"/>
  <c r="BL243" i="5"/>
  <c r="BL171" i="5"/>
  <c r="B42" i="5"/>
  <c r="B286" i="5"/>
  <c r="BL270" i="5"/>
  <c r="BL235" i="5"/>
  <c r="B211" i="5"/>
  <c r="B271" i="5"/>
  <c r="BL253" i="5"/>
  <c r="B290" i="5"/>
  <c r="BL275" i="5"/>
  <c r="BL241" i="5"/>
  <c r="BL246" i="5"/>
  <c r="B310" i="5"/>
  <c r="BL224" i="5"/>
  <c r="B200" i="5"/>
  <c r="B279" i="5"/>
  <c r="B50" i="5"/>
  <c r="B47" i="5"/>
  <c r="BL251" i="5"/>
  <c r="B268" i="5"/>
  <c r="B209" i="5"/>
  <c r="B52" i="5"/>
  <c r="B287" i="5"/>
  <c r="BL272" i="5"/>
  <c r="BL159" i="5"/>
  <c r="B64" i="5"/>
  <c r="B311" i="5"/>
  <c r="B313" i="5"/>
  <c r="B303" i="5"/>
  <c r="BL239" i="5"/>
  <c r="B74" i="5"/>
  <c r="B298" i="5"/>
  <c r="B199" i="5"/>
  <c r="B283" i="5"/>
  <c r="BL267" i="5"/>
  <c r="B312" i="5"/>
  <c r="B197" i="5"/>
  <c r="B295" i="5"/>
  <c r="BL280" i="5"/>
  <c r="BL167" i="5"/>
  <c r="B75" i="5"/>
  <c r="B51" i="5"/>
  <c r="B281" i="5"/>
  <c r="BL265" i="5"/>
  <c r="B69" i="5"/>
  <c r="BL163" i="5"/>
  <c r="BL238" i="5"/>
  <c r="B214" i="5"/>
  <c r="BL231" i="5"/>
  <c r="B207" i="5"/>
  <c r="B300" i="5"/>
  <c r="BL290" i="5"/>
  <c r="B78" i="5"/>
  <c r="BL169" i="5"/>
  <c r="BL242" i="5"/>
  <c r="B306" i="5"/>
  <c r="C197" i="5"/>
  <c r="C300" i="5"/>
  <c r="B73" i="5"/>
  <c r="BL166" i="5"/>
  <c r="C73" i="5"/>
  <c r="C78" i="5"/>
  <c r="C306" i="5"/>
  <c r="BL225" i="5"/>
  <c r="B201" i="5"/>
  <c r="BL257" i="5"/>
  <c r="B274" i="5"/>
  <c r="B195" i="5"/>
  <c r="B62" i="5"/>
  <c r="B205" i="5"/>
  <c r="BL229" i="5"/>
  <c r="B269" i="5"/>
  <c r="B203" i="5"/>
  <c r="BL227" i="5"/>
  <c r="B276" i="5"/>
  <c r="BL259" i="5"/>
  <c r="BL288" i="5"/>
  <c r="BL230" i="5"/>
  <c r="B206" i="5"/>
  <c r="BL170" i="5"/>
  <c r="B41" i="5"/>
  <c r="B46" i="5"/>
  <c r="B198" i="5"/>
  <c r="B45" i="5"/>
  <c r="BL173" i="5"/>
  <c r="BL252" i="5"/>
  <c r="B270" i="5"/>
  <c r="BL164" i="5"/>
  <c r="B70" i="5"/>
  <c r="B39" i="5"/>
  <c r="BL291" i="5"/>
  <c r="B301" i="5"/>
  <c r="C75" i="5"/>
  <c r="B252" i="5"/>
  <c r="B72" i="5"/>
  <c r="BL165" i="5"/>
  <c r="BL261" i="5"/>
  <c r="B277" i="5"/>
  <c r="C307" i="5"/>
  <c r="C286" i="5"/>
  <c r="C271" i="5"/>
  <c r="C290" i="5"/>
  <c r="C44" i="5"/>
  <c r="C200" i="5"/>
  <c r="C42" i="5"/>
  <c r="C52" i="5"/>
  <c r="C298" i="5"/>
  <c r="B63" i="5"/>
  <c r="C63" i="5"/>
  <c r="C50" i="5"/>
  <c r="C279" i="5"/>
  <c r="C199" i="5"/>
  <c r="C64" i="5"/>
  <c r="C311" i="5"/>
  <c r="C283" i="5"/>
  <c r="C312" i="5"/>
  <c r="C69" i="5"/>
  <c r="C285" i="5"/>
  <c r="C281" i="5"/>
  <c r="B213" i="5"/>
  <c r="BL237" i="5"/>
  <c r="B282" i="5"/>
  <c r="BL266" i="5"/>
  <c r="B266" i="5"/>
  <c r="BL249" i="5"/>
  <c r="B289" i="5"/>
  <c r="BL274" i="5"/>
  <c r="BL273" i="5"/>
  <c r="B288" i="5"/>
  <c r="BL248" i="5"/>
  <c r="C268" i="5"/>
  <c r="C209" i="5"/>
  <c r="C287" i="5"/>
  <c r="B77" i="5"/>
  <c r="BL168" i="5"/>
  <c r="B43" i="5"/>
  <c r="B297" i="5"/>
  <c r="BL162" i="5"/>
  <c r="B68" i="5"/>
  <c r="B49" i="5"/>
  <c r="B267" i="5"/>
  <c r="BL250" i="5"/>
  <c r="C51" i="5"/>
  <c r="B309" i="5"/>
  <c r="BL245" i="5"/>
  <c r="BL160" i="5"/>
  <c r="B65" i="5"/>
  <c r="BL289" i="5"/>
  <c r="B299" i="5"/>
  <c r="BL255" i="5"/>
  <c r="B272" i="5"/>
  <c r="B196" i="5"/>
  <c r="B308" i="5"/>
  <c r="BL244" i="5"/>
  <c r="B273" i="5"/>
  <c r="BL256" i="5"/>
  <c r="BL155" i="5"/>
  <c r="B60" i="5"/>
  <c r="B296" i="5"/>
  <c r="BL281" i="5"/>
  <c r="BL279" i="5"/>
  <c r="B294" i="5"/>
  <c r="BL277" i="5"/>
  <c r="B292" i="5"/>
  <c r="B278" i="5"/>
  <c r="B275" i="5"/>
  <c r="BL258" i="5"/>
  <c r="BL268" i="5"/>
  <c r="B284" i="5"/>
  <c r="BL236" i="5"/>
  <c r="B212" i="5"/>
  <c r="B280" i="5"/>
  <c r="BL264" i="5"/>
  <c r="B204" i="5"/>
  <c r="BL228" i="5"/>
  <c r="BL240" i="5"/>
  <c r="C196" i="5"/>
  <c r="B48" i="5"/>
  <c r="C48" i="5"/>
  <c r="C299" i="5"/>
  <c r="BL161" i="5"/>
  <c r="C67" i="5"/>
  <c r="B67" i="5"/>
  <c r="B208" i="5"/>
  <c r="C208" i="5"/>
  <c r="C273" i="5"/>
  <c r="C275" i="5"/>
  <c r="C308" i="5"/>
  <c r="C276" i="5"/>
  <c r="C294" i="5"/>
  <c r="C284" i="5"/>
  <c r="C65" i="5"/>
  <c r="BL247" i="5"/>
  <c r="C195" i="5"/>
  <c r="C68" i="5"/>
  <c r="C270" i="5"/>
  <c r="C213" i="5"/>
  <c r="C309" i="5"/>
  <c r="B291" i="5"/>
  <c r="C291" i="5"/>
  <c r="BL276" i="5"/>
  <c r="C210" i="5"/>
  <c r="B210" i="5"/>
  <c r="C252" i="5"/>
  <c r="C267" i="5"/>
  <c r="C41" i="5"/>
  <c r="C282" i="5"/>
  <c r="C288" i="5"/>
  <c r="C301" i="5"/>
  <c r="C295" i="5"/>
  <c r="C198" i="5"/>
  <c r="C62" i="5"/>
  <c r="C292" i="5"/>
  <c r="C211" i="5"/>
  <c r="C303" i="5"/>
  <c r="C70" i="5"/>
  <c r="C207" i="5"/>
  <c r="C201" i="5"/>
  <c r="C297" i="5"/>
  <c r="BL226" i="5"/>
  <c r="C202" i="5"/>
  <c r="B202" i="5"/>
  <c r="C274" i="5"/>
  <c r="C206" i="5"/>
  <c r="C212" i="5"/>
  <c r="BL278" i="5"/>
  <c r="B293" i="5"/>
  <c r="C293" i="5"/>
  <c r="C45" i="5"/>
  <c r="C39" i="5"/>
  <c r="C46" i="5"/>
  <c r="C289" i="5"/>
  <c r="C43" i="5"/>
  <c r="C272" i="5"/>
  <c r="C214" i="5"/>
  <c r="C296" i="5"/>
  <c r="C310" i="5"/>
  <c r="C204" i="5"/>
  <c r="C77" i="5"/>
  <c r="C72" i="5"/>
  <c r="C60" i="5"/>
  <c r="C269" i="5"/>
  <c r="C203" i="5"/>
  <c r="C266" i="5"/>
  <c r="C49" i="5"/>
  <c r="C74" i="5"/>
  <c r="C280" i="5"/>
  <c r="C313" i="5"/>
  <c r="C205" i="5"/>
  <c r="C278" i="5"/>
  <c r="C277" i="5"/>
  <c r="C173" i="5"/>
  <c r="C178" i="5"/>
  <c r="C320" i="5"/>
  <c r="C342" i="5"/>
  <c r="C316" i="5"/>
  <c r="C336" i="5"/>
  <c r="C337" i="5"/>
  <c r="C321" i="5"/>
  <c r="C322" i="5"/>
  <c r="C333" i="5"/>
  <c r="C331" i="5"/>
  <c r="C319" i="5"/>
  <c r="C335" i="5"/>
  <c r="C328" i="5"/>
  <c r="C344" i="5"/>
  <c r="C334" i="5"/>
  <c r="C329" i="5"/>
  <c r="C326" i="5"/>
  <c r="C327" i="5"/>
  <c r="C325" i="5"/>
  <c r="C324" i="5"/>
  <c r="C332" i="5"/>
  <c r="C323" i="5"/>
  <c r="C340" i="5"/>
  <c r="C330" i="5"/>
  <c r="C341" i="5"/>
  <c r="C317" i="5"/>
  <c r="C338" i="5"/>
  <c r="C318" i="5"/>
  <c r="C66" i="5"/>
  <c r="C71" i="5"/>
  <c r="C76" i="5"/>
  <c r="C61" i="5"/>
  <c r="C216" i="5"/>
  <c r="C215" i="5"/>
  <c r="B241" i="5"/>
  <c r="B243" i="5"/>
  <c r="B244" i="5"/>
  <c r="B245" i="5"/>
  <c r="B246" i="5"/>
  <c r="B242" i="5"/>
  <c r="C302" i="5"/>
  <c r="C225" i="5"/>
  <c r="C220" i="5"/>
  <c r="C194" i="5"/>
  <c r="C193" i="5"/>
  <c r="C54" i="5"/>
  <c r="AR302" i="5" l="1"/>
  <c r="AR195" i="5"/>
  <c r="AP324" i="5"/>
  <c r="AP32" i="5"/>
  <c r="AR291" i="5"/>
  <c r="AR226" i="5"/>
  <c r="AP335" i="5"/>
  <c r="AP331" i="5"/>
  <c r="AP306" i="5"/>
  <c r="AP290" i="5"/>
  <c r="AP286" i="5"/>
  <c r="AR282" i="5"/>
  <c r="AP274" i="5"/>
  <c r="AR266" i="5"/>
  <c r="AR258" i="5"/>
  <c r="AR254" i="5"/>
  <c r="AR263" i="5"/>
  <c r="AR247" i="5"/>
  <c r="AR182" i="5"/>
  <c r="AR279" i="5"/>
  <c r="AP169" i="5"/>
  <c r="AP118" i="5"/>
  <c r="AP40" i="5"/>
  <c r="AR255" i="5"/>
  <c r="AR214" i="5"/>
  <c r="AR320" i="5"/>
  <c r="AR137" i="5"/>
  <c r="AP234" i="5"/>
  <c r="AR276" i="5"/>
  <c r="AR300" i="5"/>
  <c r="AR326" i="5"/>
  <c r="AR318" i="5"/>
  <c r="AP309" i="5"/>
  <c r="AR20" i="5"/>
  <c r="AR69" i="5"/>
  <c r="AP332" i="5"/>
  <c r="AP37" i="5"/>
  <c r="AP336" i="5"/>
  <c r="AP201" i="5"/>
  <c r="AR99" i="5"/>
  <c r="AR45" i="5"/>
  <c r="AR316" i="5"/>
  <c r="AR271" i="5"/>
  <c r="AP311" i="5"/>
  <c r="AP337" i="5"/>
  <c r="AR333" i="5"/>
  <c r="AP329" i="5"/>
  <c r="AP325" i="5"/>
  <c r="AR317" i="5"/>
  <c r="AR312" i="5"/>
  <c r="AP308" i="5"/>
  <c r="AP38" i="5"/>
  <c r="AP296" i="5"/>
  <c r="AP292" i="5"/>
  <c r="AR280" i="5"/>
  <c r="AP272" i="5"/>
  <c r="AP268" i="5"/>
  <c r="AP264" i="5"/>
  <c r="AR256" i="5"/>
  <c r="AR249" i="5"/>
  <c r="AP28" i="5"/>
  <c r="AP307" i="5"/>
  <c r="AR163" i="5"/>
  <c r="AR55" i="5"/>
  <c r="AP287" i="5"/>
  <c r="AR275" i="5"/>
  <c r="AP86" i="5"/>
  <c r="AR328" i="5"/>
  <c r="AR228" i="5"/>
  <c r="AR295" i="5"/>
  <c r="AR299" i="5"/>
  <c r="AP150" i="5"/>
  <c r="AP339" i="5"/>
  <c r="AR96" i="5"/>
  <c r="AR84" i="5"/>
  <c r="AR104" i="5"/>
  <c r="AR92" i="5"/>
  <c r="AR64" i="5"/>
  <c r="AR72" i="5"/>
  <c r="AR343" i="5"/>
  <c r="AP245" i="5"/>
  <c r="AR241" i="5"/>
  <c r="AP237" i="5"/>
  <c r="AR233" i="5"/>
  <c r="AR229" i="5"/>
  <c r="AP225" i="5"/>
  <c r="AR221" i="5"/>
  <c r="AP216" i="5"/>
  <c r="AR212" i="5"/>
  <c r="AR208" i="5"/>
  <c r="AR204" i="5"/>
  <c r="AP200" i="5"/>
  <c r="AP196" i="5"/>
  <c r="AR192" i="5"/>
  <c r="AR188" i="5"/>
  <c r="AP184" i="5"/>
  <c r="AP180" i="5"/>
  <c r="AR176" i="5"/>
  <c r="AP172" i="5"/>
  <c r="AP168" i="5"/>
  <c r="AR160" i="5"/>
  <c r="AR156" i="5"/>
  <c r="AP152" i="5"/>
  <c r="AP148" i="5"/>
  <c r="AR136" i="5"/>
  <c r="AP120" i="5"/>
  <c r="AR108" i="5"/>
  <c r="AP100" i="5"/>
  <c r="AP88" i="5"/>
  <c r="AR80" i="5"/>
  <c r="AP76" i="5"/>
  <c r="AP68" i="5"/>
  <c r="AR60" i="5"/>
  <c r="AP56" i="5"/>
  <c r="AP51" i="5"/>
  <c r="AP43" i="5"/>
  <c r="AP261" i="5"/>
  <c r="AP54" i="5"/>
  <c r="AR262" i="5"/>
  <c r="AR220" i="5"/>
  <c r="AR34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W. Hunt x 15287N</author>
    <author>Beau F. Harrison x2074 15660N</author>
    <author>Duane L. Newhart x6378,3721,6378 11580N</author>
    <author>Fernanda G. Garcia x3798 13038N</author>
  </authors>
  <commentList>
    <comment ref="AZ16" authorId="0" shapeId="0" xr:uid="{00000000-0006-0000-0100-000001000000}">
      <text>
        <r>
          <rPr>
            <sz val="9"/>
            <color indexed="81"/>
            <rFont val="Tahoma"/>
            <family val="2"/>
          </rPr>
          <t>Racks should be listed as a separate row to ensure the location and quantity are captured correctly.</t>
        </r>
      </text>
    </comment>
    <comment ref="T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Is this necessary?  Should we just delete?  Or add N/A for items not necessary?</t>
        </r>
      </text>
    </comment>
    <comment ref="Z17" authorId="0" shapeId="0" xr:uid="{00000000-0006-0000-0100-000003000000}">
      <text>
        <r>
          <rPr>
            <sz val="9"/>
            <color indexed="81"/>
            <rFont val="Arial"/>
            <family val="2"/>
          </rPr>
          <t>Enter an acceptable range with minimum and maximum humidity levels, if applicable (e.g. 30-60%, or 0-90% if no minimum humidity requirement)</t>
        </r>
      </text>
    </comment>
    <comment ref="AJ17" authorId="0" shapeId="0" xr:uid="{00000000-0006-0000-0100-000004000000}">
      <text>
        <r>
          <rPr>
            <sz val="9"/>
            <color indexed="81"/>
            <rFont val="Tahoma"/>
            <family val="2"/>
          </rPr>
          <t>This is a stability requirement of the water supply temperature, and may not be necessary in most cases.  Format shall be +/- in degrees F.</t>
        </r>
      </text>
    </comment>
    <comment ref="BE17" authorId="1" shapeId="0" xr:uid="{00000000-0006-0000-0100-000005000000}">
      <text>
        <r>
          <rPr>
            <sz val="9"/>
            <color indexed="81"/>
            <rFont val="Tahoma"/>
            <family val="2"/>
          </rPr>
          <t>Choose the least flexible cable type</t>
        </r>
      </text>
    </comment>
    <comment ref="BF2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rack only have power and ethernet counted here. One of each per rack</t>
        </r>
      </text>
    </comment>
    <comment ref="BF22" authorId="2" shapeId="0" xr:uid="{00000000-0006-0000-0100-000007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cable type: 
Thermal couple; 6C16
LVDT/LimitSwitches: 18g multi</t>
        </r>
      </text>
    </comment>
    <comment ref="BF26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plus 1 per supply ethernet and 1 RG58</t>
        </r>
      </text>
    </comment>
    <comment ref="BF27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plus 1 ethernet per supply and 1 RG58
</t>
        </r>
      </text>
    </comment>
    <comment ref="BF28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Also 9 twinax cables</t>
        </r>
      </text>
    </comment>
    <comment ref="BF29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4 twinax</t>
        </r>
      </text>
    </comment>
    <comment ref="BF30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16 twinax and 4 ethernet
4 gr58 for mps</t>
        </r>
      </text>
    </comment>
    <comment ref="BF39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total cable estimate for all 34 racks 100/racks. Moslty signal cables</t>
        </r>
      </text>
    </comment>
    <comment ref="A40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Everything on this line is an estimate/guess. Waiting on information from Cryo about the addition of these racks. 
</t>
        </r>
      </text>
    </comment>
    <comment ref="J40" authorId="3" shapeId="0" xr:uid="{00000000-0006-0000-0100-00000F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Need to look into this and add info</t>
        </r>
      </text>
    </comment>
    <comment ref="BF40" authorId="2" shapeId="0" xr:uid="{00000000-0006-0000-0100-000010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Total Cable estimat for all 25 racks…types unknow 
</t>
        </r>
      </text>
    </comment>
    <comment ref="AU42" authorId="2" shapeId="0" xr:uid="{00000000-0006-0000-0100-000011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See Notes in last column</t>
        </r>
      </text>
    </comment>
    <comment ref="L44" authorId="0" shapeId="0" xr:uid="{00000000-0006-0000-0100-000012000000}">
      <text>
        <r>
          <rPr>
            <sz val="9"/>
            <color indexed="81"/>
            <rFont val="Tahoma"/>
            <family val="2"/>
          </rPr>
          <t xml:space="preserve">
All 4 are for PUP systems main pumps</t>
        </r>
      </text>
    </comment>
    <comment ref="L45" authorId="2" shapeId="0" xr:uid="{00000000-0006-0000-0100-000013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May come with the RAW skid- check if RAW skid is accounted for. Smaller Rittel</t>
        </r>
      </text>
    </comment>
    <comment ref="AL46" authorId="3" shapeId="0" xr:uid="{00000000-0006-0000-0100-000014000000}">
      <text>
        <r>
          <rPr>
            <b/>
            <sz val="9"/>
            <color indexed="81"/>
            <rFont val="Tahoma"/>
            <family val="2"/>
          </rPr>
          <t xml:space="preserve">Changed to 3 rack and 208 at Tim Z request
</t>
        </r>
      </text>
    </comment>
    <comment ref="AE56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Includes circulator and RF load</t>
        </r>
      </text>
    </comment>
    <comment ref="AZ56" authorId="2" shapeId="0" xr:uid="{00000000-0006-0000-0100-000016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HWR amps are mounted in the 4 racks.
</t>
        </r>
      </text>
    </comment>
    <comment ref="T57" authorId="2" shapeId="0" xr:uid="{00000000-0006-0000-0100-000017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 </t>
        </r>
      </text>
    </comment>
    <comment ref="T58" authorId="2" shapeId="0" xr:uid="{00000000-0006-0000-0100-000018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AH58" authorId="3" shapeId="0" xr:uid="{00000000-0006-0000-0100-000019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Chiller WFE
</t>
        </r>
      </text>
    </comment>
    <comment ref="AE60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Includes circulator and RF load</t>
        </r>
      </text>
    </comment>
    <comment ref="AH6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Changed per meeting with Jim Steimel on 11/15/18  PIP-II production RFPAs will have specs changed to 86</t>
        </r>
      </text>
    </comment>
    <comment ref="L61" authorId="0" shapeId="0" xr:uid="{00000000-0006-0000-0100-00001C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DN-019</t>
        </r>
      </text>
    </comment>
    <comment ref="T62" authorId="2" shapeId="0" xr:uid="{00000000-0006-0000-0100-00001D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T63" authorId="2" shapeId="0" xr:uid="{00000000-0006-0000-0100-00001E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AE65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Includes circulator and RF load</t>
        </r>
      </text>
    </comment>
    <comment ref="AH65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Changed per meeting with Jim Steimel on 11/15/18  PIP-II production RFPAs will have specs changed to 86</t>
        </r>
      </text>
    </comment>
    <comment ref="L66" authorId="0" shapeId="0" xr:uid="{00000000-0006-0000-0100-000021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DN-023</t>
        </r>
      </text>
    </comment>
    <comment ref="T67" authorId="2" shapeId="0" xr:uid="{00000000-0006-0000-0100-000022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T68" authorId="2" shapeId="0" xr:uid="{00000000-0006-0000-0100-000023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Q70" authorId="3" shapeId="0" xr:uid="{00000000-0006-0000-0100-000024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verify with Curtis</t>
        </r>
      </text>
    </comment>
    <comment ref="AE70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Includes circulator and RF load</t>
        </r>
      </text>
    </comment>
    <comment ref="AH70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Changed per meeting with Jim Steimel on 11/15/18  PIP-II production RFPAs will have specs changed to 86</t>
        </r>
      </text>
    </comment>
    <comment ref="L71" authorId="0" shapeId="0" xr:uid="{00000000-0006-0000-0100-000027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DN-027</t>
        </r>
      </text>
    </comment>
    <comment ref="T72" authorId="2" shapeId="0" xr:uid="{00000000-0006-0000-0100-000028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T73" authorId="2" shapeId="0" xr:uid="{00000000-0006-0000-0100-000029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75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Includes circulator and RF load</t>
        </r>
      </text>
    </comment>
    <comment ref="AH7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Changed per meeting with Jim Steimel on 11/15/18  PIP-II production RFPAs will have specs changed to 86</t>
        </r>
      </text>
    </comment>
    <comment ref="L76" authorId="0" shapeId="0" xr:uid="{00000000-0006-0000-0100-00002C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DN-031</t>
        </r>
      </text>
    </comment>
    <comment ref="T77" authorId="2" shapeId="0" xr:uid="{00000000-0006-0000-0100-00002D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T78" authorId="2" shapeId="0" xr:uid="{00000000-0006-0000-0100-00002E000000}">
      <text>
        <r>
          <rPr>
            <b/>
            <sz val="9"/>
            <color indexed="81"/>
            <rFont val="Tahoma"/>
            <charset val="1"/>
          </rPr>
          <t>Duane L. Newhart x6378,3721,6378 11580N:</t>
        </r>
        <r>
          <rPr>
            <sz val="9"/>
            <color indexed="81"/>
            <rFont val="Tahoma"/>
            <charset val="1"/>
          </rPr>
          <t xml:space="preserve">
Estimate based on CMTF</t>
        </r>
      </text>
    </comment>
    <comment ref="L95" authorId="0" shapeId="0" xr:uid="{00000000-0006-0000-0100-00002F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DN-054</t>
        </r>
      </text>
    </comment>
    <comment ref="L96" authorId="0" shapeId="0" xr:uid="{00000000-0006-0000-0100-000030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DN-054</t>
        </r>
      </text>
    </comment>
    <comment ref="L97" authorId="0" shapeId="0" xr:uid="{00000000-0006-0000-0100-000031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DN-054</t>
        </r>
      </text>
    </comment>
    <comment ref="L98" authorId="0" shapeId="0" xr:uid="{00000000-0006-0000-0100-000032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DN-054</t>
        </r>
      </text>
    </comment>
    <comment ref="L99" authorId="0" shapeId="0" xr:uid="{00000000-0006-0000-0100-000033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DN-054</t>
        </r>
      </text>
    </comment>
    <comment ref="L100" authorId="0" shapeId="0" xr:uid="{00000000-0006-0000-0100-000034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DN-054</t>
        </r>
      </text>
    </comment>
    <comment ref="L103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DN-062</t>
        </r>
      </text>
    </comment>
    <comment ref="L104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DN-062</t>
        </r>
      </text>
    </comment>
    <comment ref="L105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DN-062</t>
        </r>
      </text>
    </comment>
    <comment ref="L106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DN-062</t>
        </r>
      </text>
    </comment>
    <comment ref="L107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DN-062</t>
        </r>
      </text>
    </comment>
    <comment ref="L108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DN-062</t>
        </r>
      </text>
    </comment>
    <comment ref="L110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DN-069</t>
        </r>
      </text>
    </comment>
    <comment ref="L111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DN-069</t>
        </r>
      </text>
    </comment>
    <comment ref="L112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DN-069</t>
        </r>
      </text>
    </comment>
    <comment ref="L113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DN-069</t>
        </r>
      </text>
    </comment>
    <comment ref="L114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DN-069</t>
        </r>
      </text>
    </comment>
    <comment ref="L115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DN-069</t>
        </r>
      </text>
    </comment>
    <comment ref="L117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DN-076</t>
        </r>
      </text>
    </comment>
    <comment ref="L118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DN-076</t>
        </r>
      </text>
    </comment>
    <comment ref="L119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DN-076</t>
        </r>
      </text>
    </comment>
    <comment ref="L120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DN-076</t>
        </r>
      </text>
    </comment>
    <comment ref="L121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DN-076</t>
        </r>
      </text>
    </comment>
    <comment ref="L122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DN-076</t>
        </r>
      </text>
    </comment>
    <comment ref="L124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DN-083</t>
        </r>
      </text>
    </comment>
    <comment ref="L125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DN-083</t>
        </r>
      </text>
    </comment>
    <comment ref="L126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DN-083</t>
        </r>
      </text>
    </comment>
    <comment ref="L127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DN-083</t>
        </r>
      </text>
    </comment>
    <comment ref="L128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DN-083</t>
        </r>
      </text>
    </comment>
    <comment ref="L129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DN-083</t>
        </r>
      </text>
    </comment>
    <comment ref="L132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DN-091</t>
        </r>
      </text>
    </comment>
    <comment ref="L133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DN-091</t>
        </r>
      </text>
    </comment>
    <comment ref="L134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DN-091</t>
        </r>
      </text>
    </comment>
    <comment ref="L135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DN-091</t>
        </r>
      </text>
    </comment>
    <comment ref="L136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DN-091</t>
        </r>
      </text>
    </comment>
    <comment ref="L137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DN-091</t>
        </r>
      </text>
    </comment>
    <comment ref="L139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DN-098</t>
        </r>
      </text>
    </comment>
    <comment ref="L140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DN-098</t>
        </r>
      </text>
    </comment>
    <comment ref="L141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DN-098</t>
        </r>
      </text>
    </comment>
    <comment ref="L142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DN-098</t>
        </r>
      </text>
    </comment>
    <comment ref="L143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DN-098</t>
        </r>
      </text>
    </comment>
    <comment ref="L144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DN-098</t>
        </r>
      </text>
    </comment>
    <comment ref="L146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DN-105</t>
        </r>
      </text>
    </comment>
    <comment ref="L147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DN-105</t>
        </r>
      </text>
    </comment>
    <comment ref="L148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DN-105</t>
        </r>
      </text>
    </comment>
    <comment ref="L149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DN-105</t>
        </r>
      </text>
    </comment>
    <comment ref="L150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DN-105</t>
        </r>
      </text>
    </comment>
    <comment ref="L151" authorId="0" shapeId="0" xr:uid="{00000000-0006-0000-0100-00005E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DN-105</t>
        </r>
      </text>
    </comment>
    <comment ref="L153" authorId="0" shapeId="0" xr:uid="{00000000-0006-0000-0100-00005F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DN-112</t>
        </r>
      </text>
    </comment>
    <comment ref="L154" authorId="0" shapeId="0" xr:uid="{00000000-0006-0000-0100-000060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DN-112</t>
        </r>
      </text>
    </comment>
    <comment ref="L155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DN-112</t>
        </r>
      </text>
    </comment>
    <comment ref="L156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DN-112</t>
        </r>
      </text>
    </comment>
    <comment ref="L157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DN-112</t>
        </r>
      </text>
    </comment>
    <comment ref="L158" authorId="0" shapeId="0" xr:uid="{00000000-0006-0000-0100-000064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DN-112</t>
        </r>
      </text>
    </comment>
    <comment ref="L160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DN-119</t>
        </r>
      </text>
    </comment>
    <comment ref="L161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DN-119</t>
        </r>
      </text>
    </comment>
    <comment ref="L162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DN-119</t>
        </r>
      </text>
    </comment>
    <comment ref="L163" authorId="0" shapeId="0" xr:uid="{00000000-0006-0000-0100-000068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DN-119</t>
        </r>
      </text>
    </comment>
    <comment ref="L164" authorId="0" shapeId="0" xr:uid="{00000000-0006-0000-0100-000069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DN-119</t>
        </r>
      </text>
    </comment>
    <comment ref="L165" authorId="0" shapeId="0" xr:uid="{00000000-0006-0000-0100-00006A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Quantity covered under DN-119</t>
        </r>
      </text>
    </comment>
    <comment ref="AG168" authorId="0" shapeId="0" xr:uid="{00000000-0006-0000-0100-00006B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Half in the gallery and half in the tunnel.  I put the other half on DN-125</t>
        </r>
      </text>
    </comment>
    <comment ref="AN168" authorId="2" shapeId="0" xr:uid="{00000000-0006-0000-0100-00006C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I summed the 65.4 amps @208V and the 38 amps @120V from the origional entries</t>
        </r>
      </text>
    </comment>
    <comment ref="AG172" authorId="0" shapeId="0" xr:uid="{00000000-0006-0000-0100-00006D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See comment on DN-121</t>
        </r>
      </text>
    </comment>
    <comment ref="AG175" authorId="0" shapeId="0" xr:uid="{00000000-0006-0000-0100-00006E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See comment on DN-126.1
</t>
        </r>
      </text>
    </comment>
    <comment ref="AG178" authorId="0" shapeId="0" xr:uid="{00000000-0006-0000-0100-00006F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Half in the gallery and half in the tunnel.  I put the other half on DN-135</t>
        </r>
      </text>
    </comment>
    <comment ref="AG182" authorId="0" shapeId="0" xr:uid="{00000000-0006-0000-0100-000070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See comment on DN-151</t>
        </r>
      </text>
    </comment>
    <comment ref="BF197" authorId="2" shapeId="0" xr:uid="{00000000-0006-0000-0100-000071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C5 18 for Ion Gauges
</t>
        </r>
      </text>
    </comment>
    <comment ref="BF198" authorId="2" shapeId="0" xr:uid="{00000000-0006-0000-0100-000072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9" authorId="3" shapeId="0" xr:uid="{00000000-0006-0000-0100-000073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Number of Controllers are set as one to one, but expect that to reduce.
</t>
        </r>
      </text>
    </comment>
    <comment ref="BF199" authorId="2" shapeId="0" xr:uid="{00000000-0006-0000-0100-000074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Controllers need 1 power cable per unit
</t>
        </r>
      </text>
    </comment>
    <comment ref="BF200" authorId="2" shapeId="0" xr:uid="{00000000-0006-0000-0100-000075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rack only have power and ethernet counted here. One of each per rack</t>
        </r>
      </text>
    </comment>
    <comment ref="BF204" authorId="2" shapeId="0" xr:uid="{00000000-0006-0000-0100-000076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C5 18 for Ion Gauges</t>
        </r>
      </text>
    </comment>
    <comment ref="BF205" authorId="2" shapeId="0" xr:uid="{00000000-0006-0000-0100-000077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RG58 Green for Pirani Gauges</t>
        </r>
      </text>
    </comment>
    <comment ref="BF206" authorId="2" shapeId="0" xr:uid="{00000000-0006-0000-0100-000078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Controllers need 1 power cable per unit</t>
        </r>
      </text>
    </comment>
    <comment ref="BF207" authorId="2" shapeId="0" xr:uid="{00000000-0006-0000-0100-000079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rack only have power and ethernet counted here. One of each per rack</t>
        </r>
      </text>
    </comment>
    <comment ref="BF209" authorId="2" shapeId="0" xr:uid="{00000000-0006-0000-0100-00007A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 1 power cable 
1 110v for fan if needed
1 controller cable 
so 3 cables per Turbo pump</t>
        </r>
      </text>
    </comment>
    <comment ref="BF211" authorId="2" shapeId="0" xr:uid="{00000000-0006-0000-0100-00007B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C5 18 for Ion Gauges</t>
        </r>
      </text>
    </comment>
    <comment ref="BF212" authorId="2" shapeId="0" xr:uid="{00000000-0006-0000-0100-00007C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rack only have power and ethernet counted here. One of each per rack</t>
        </r>
      </text>
    </comment>
    <comment ref="BF217" authorId="2" shapeId="0" xr:uid="{00000000-0006-0000-0100-00007D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Controllers need 1 power cable per unit</t>
        </r>
      </text>
    </comment>
    <comment ref="BF221" authorId="2" shapeId="0" xr:uid="{00000000-0006-0000-0100-00007E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rack only have power and ethernet counted here. One of each per rack</t>
        </r>
      </text>
    </comment>
    <comment ref="BF226" authorId="2" shapeId="0" xr:uid="{00000000-0006-0000-0100-00007F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 1 power cable 
1 110v for fan if needed
1 controller cable 
so 3 cables per Turbo pump</t>
        </r>
      </text>
    </comment>
    <comment ref="BF229" authorId="2" shapeId="0" xr:uid="{00000000-0006-0000-0100-000080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C5 18 for Ion Gauges
</t>
        </r>
      </text>
    </comment>
    <comment ref="BF230" authorId="2" shapeId="0" xr:uid="{00000000-0006-0000-0100-000081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Controllers need 1 power cable per unit</t>
        </r>
      </text>
    </comment>
    <comment ref="BF233" authorId="2" shapeId="0" xr:uid="{00000000-0006-0000-0100-000082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 1 power cable 
1 110v for fan if needed
1 controller cable 
so 3 cables per Turbo pump</t>
        </r>
      </text>
    </comment>
    <comment ref="BF235" authorId="2" shapeId="0" xr:uid="{00000000-0006-0000-0100-000083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C5 18 for Ion Gauges</t>
        </r>
      </text>
    </comment>
    <comment ref="L236" authorId="3" shapeId="0" xr:uid="{00000000-0006-0000-0100-000084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Checking to see if 4 are needed.
</t>
        </r>
      </text>
    </comment>
    <comment ref="BF236" authorId="2" shapeId="0" xr:uid="{00000000-0006-0000-0100-000085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RG58 Green for Pirani Gauges</t>
        </r>
      </text>
    </comment>
    <comment ref="BF237" authorId="2" shapeId="0" xr:uid="{00000000-0006-0000-0100-000086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Controllers need 1 power cable per unit</t>
        </r>
      </text>
    </comment>
    <comment ref="BF238" authorId="2" shapeId="0" xr:uid="{00000000-0006-0000-0100-000087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rack only have power and ethernet counted here. One of each per rack</t>
        </r>
      </text>
    </comment>
    <comment ref="BF240" authorId="2" shapeId="0" xr:uid="{00000000-0006-0000-0100-000088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rack only have power and ethernet counted here. One of each per rack</t>
        </r>
      </text>
    </comment>
    <comment ref="BF244" authorId="2" shapeId="0" xr:uid="{00000000-0006-0000-0100-000089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C5 18 for Ion Gauges</t>
        </r>
      </text>
    </comment>
    <comment ref="BF245" authorId="2" shapeId="0" xr:uid="{00000000-0006-0000-0100-00008A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RG58 Green for Pirani Gauges</t>
        </r>
      </text>
    </comment>
    <comment ref="BF246" authorId="2" shapeId="0" xr:uid="{00000000-0006-0000-0100-00008B000000}">
      <text>
        <r>
          <rPr>
            <b/>
            <sz val="9"/>
            <color indexed="81"/>
            <rFont val="Tahoma"/>
            <family val="2"/>
          </rPr>
          <t>Duane L. Newhart x6378,3721,6378 11580N:</t>
        </r>
        <r>
          <rPr>
            <sz val="9"/>
            <color indexed="81"/>
            <rFont val="Tahoma"/>
            <family val="2"/>
          </rPr>
          <t xml:space="preserve">
Controllers need 1 power cable per unit</t>
        </r>
      </text>
    </comment>
    <comment ref="L248" authorId="0" shapeId="0" xr:uid="{00000000-0006-0000-0100-00008C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JH-001</t>
        </r>
      </text>
    </comment>
    <comment ref="L250" authorId="0" shapeId="0" xr:uid="{00000000-0006-0000-0100-00008D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JH-002</t>
        </r>
      </text>
    </comment>
    <comment ref="L251" authorId="0" shapeId="0" xr:uid="{00000000-0006-0000-0100-00008E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under JH-003-A</t>
        </r>
      </text>
    </comment>
    <comment ref="AE252" authorId="0" shapeId="0" xr:uid="{00000000-0006-0000-0100-00008F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Heat Load is captured under the Vane and Wall Cooling Skid components</t>
        </r>
      </text>
    </comment>
    <comment ref="K254" authorId="0" shapeId="0" xr:uid="{00000000-0006-0000-0100-000090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3 + 1 standby spare.  Space for 1 spare required</t>
        </r>
      </text>
    </comment>
    <comment ref="L254" authorId="0" shapeId="0" xr:uid="{00000000-0006-0000-0100-000091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Space for 1 spare required</t>
        </r>
      </text>
    </comment>
    <comment ref="AE256" authorId="0" shapeId="0" xr:uid="{00000000-0006-0000-0100-000092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This is the PIP-II LCW system total heat load.  Refer to updated Pivot table for LCW system heat load</t>
        </r>
      </text>
    </comment>
    <comment ref="AE259" authorId="0" shapeId="0" xr:uid="{00000000-0006-0000-0100-000093000000}">
      <text>
        <r>
          <rPr>
            <b/>
            <sz val="9"/>
            <color indexed="81"/>
            <rFont val="Tahoma"/>
            <family val="2"/>
          </rPr>
          <t xml:space="preserve">Jonathan W. Hunt x 15287N:
</t>
        </r>
        <r>
          <rPr>
            <sz val="9"/>
            <color indexed="81"/>
            <rFont val="Tahoma"/>
            <family val="2"/>
          </rPr>
          <t>24 KW heat load, but only one is running so I halved it for the calcs</t>
        </r>
      </text>
    </comment>
    <comment ref="K260" authorId="0" shapeId="0" xr:uid="{00000000-0006-0000-0100-000094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1 + 1 standby spare.  Space for 1 spare required</t>
        </r>
      </text>
    </comment>
    <comment ref="L260" authorId="0" shapeId="0" xr:uid="{00000000-0006-0000-0100-000095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Space for 1 spare required</t>
        </r>
      </text>
    </comment>
    <comment ref="K262" authorId="0" shapeId="0" xr:uid="{00000000-0006-0000-0100-000096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1 + 1 standby spare.  Space for 1 spare required</t>
        </r>
      </text>
    </comment>
    <comment ref="L262" authorId="0" shapeId="0" xr:uid="{00000000-0006-0000-0100-000097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Space for 1 spare required</t>
        </r>
      </text>
    </comment>
    <comment ref="L269" authorId="0" shapeId="0" xr:uid="{00000000-0006-0000-0100-000098000000}">
      <text>
        <r>
          <rPr>
            <b/>
            <sz val="9"/>
            <color indexed="81"/>
            <rFont val="Tahoma"/>
            <charset val="1"/>
          </rPr>
          <t>Jonathan W. Hunt x 15287N:</t>
        </r>
        <r>
          <rPr>
            <sz val="9"/>
            <color indexed="81"/>
            <rFont val="Tahoma"/>
            <charset val="1"/>
          </rPr>
          <t xml:space="preserve">
Quantity covered in JH-018</t>
        </r>
      </text>
    </comment>
    <comment ref="AE285" authorId="0" shapeId="0" xr:uid="{00000000-0006-0000-0100-000099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Includes circulator and RF loads</t>
        </r>
      </text>
    </comment>
    <comment ref="AH300" authorId="3" shapeId="0" xr:uid="{00000000-0006-0000-0100-00009A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original PIP2IT circulators used 83.  Need to change to 86 for PIP2</t>
        </r>
      </text>
    </comment>
    <comment ref="AC304" authorId="0" shapeId="0" xr:uid="{00000000-0006-0000-0100-00009B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This is not a dedicated supply line, just ambient from the tunnel
</t>
        </r>
      </text>
    </comment>
    <comment ref="AD304" authorId="0" shapeId="0" xr:uid="{00000000-0006-0000-0100-00009C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can this be cooled by LCW?  No, most likely this will be air cooled</t>
        </r>
      </text>
    </comment>
    <comment ref="AE304" authorId="0" shapeId="0" xr:uid="{00000000-0006-0000-0100-00009D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Information not available from Vendor.  Placeholder based on power in.  See notes section</t>
        </r>
      </text>
    </comment>
    <comment ref="AC305" authorId="0" shapeId="0" xr:uid="{00000000-0006-0000-0100-00009E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This is not a dedicated supply line, just ambient from the tunnel</t>
        </r>
      </text>
    </comment>
    <comment ref="AE305" authorId="0" shapeId="0" xr:uid="{00000000-0006-0000-0100-00009F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Information not available from Vendor.  Placeholder based on power in.  See notes section</t>
        </r>
      </text>
    </comment>
    <comment ref="AG306" authorId="3" shapeId="0" xr:uid="{00000000-0006-0000-0100-0000A0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Heat load to air from HWR cryo couplers not cables</t>
        </r>
      </text>
    </comment>
    <comment ref="AD315" authorId="3" shapeId="0" xr:uid="{00000000-0006-0000-0100-0000A1000000}">
      <text>
        <r>
          <rPr>
            <b/>
            <sz val="9"/>
            <color indexed="81"/>
            <rFont val="Tahoma"/>
            <family val="2"/>
          </rPr>
          <t xml:space="preserve">Fernanda G. Garcia x3798 13038N:
</t>
        </r>
        <r>
          <rPr>
            <sz val="9"/>
            <color indexed="81"/>
            <rFont val="Tahoma"/>
            <family val="2"/>
          </rPr>
          <t>60 gpm for entire cold box station at 60 deg F or higher</t>
        </r>
      </text>
    </comment>
    <comment ref="AE315" authorId="0" shapeId="0" xr:uid="{00000000-0006-0000-0100-0000A2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Refer to supply temperature and flow rate information provided</t>
        </r>
      </text>
    </comment>
    <comment ref="AN326" authorId="0" shapeId="0" xr:uid="{00000000-0006-0000-0100-0000A3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Per Review Notes document dated 11-14-18</t>
        </r>
      </text>
    </comment>
    <comment ref="AN328" authorId="0" shapeId="0" xr:uid="{00000000-0006-0000-0100-0000A4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Per Review Notes document dated 11-14-18</t>
        </r>
      </text>
    </comment>
    <comment ref="AN330" authorId="0" shapeId="0" xr:uid="{00000000-0006-0000-0100-0000A5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Per Review Notes document dated 11-14-18</t>
        </r>
      </text>
    </comment>
    <comment ref="AN333" authorId="0" shapeId="0" xr:uid="{00000000-0006-0000-0100-0000A6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Per Review Notes document dated 11-14-18</t>
        </r>
      </text>
    </comment>
    <comment ref="AN334" authorId="0" shapeId="0" xr:uid="{00000000-0006-0000-0100-0000A7000000}">
      <text>
        <r>
          <rPr>
            <b/>
            <sz val="9"/>
            <color indexed="81"/>
            <rFont val="Tahoma"/>
            <family val="2"/>
          </rPr>
          <t>Jonathan W. Hunt x 15287N:</t>
        </r>
        <r>
          <rPr>
            <sz val="9"/>
            <color indexed="81"/>
            <rFont val="Tahoma"/>
            <family val="2"/>
          </rPr>
          <t xml:space="preserve">
Per Review Notes document dated 11-14-18</t>
        </r>
      </text>
    </comment>
    <comment ref="L343" authorId="3" shapeId="0" xr:uid="{00000000-0006-0000-0100-0000A8000000}">
      <text>
        <r>
          <rPr>
            <b/>
            <sz val="9"/>
            <color indexed="81"/>
            <rFont val="Tahoma"/>
            <family val="2"/>
          </rPr>
          <t>Fernanda G. Garcia x3798 13038N:</t>
        </r>
        <r>
          <rPr>
            <sz val="9"/>
            <color indexed="81"/>
            <rFont val="Tahoma"/>
            <family val="2"/>
          </rPr>
          <t xml:space="preserve">
1 of these is for ODH interlocks</t>
        </r>
      </text>
    </comment>
  </commentList>
</comments>
</file>

<file path=xl/sharedStrings.xml><?xml version="1.0" encoding="utf-8"?>
<sst xmlns="http://schemas.openxmlformats.org/spreadsheetml/2006/main" count="6930" uniqueCount="973">
  <si>
    <t>WBS Name</t>
  </si>
  <si>
    <t>HPRF</t>
  </si>
  <si>
    <t>Building</t>
  </si>
  <si>
    <t>(All)</t>
  </si>
  <si>
    <t>Cooling Type</t>
  </si>
  <si>
    <t>Systems and Components</t>
  </si>
  <si>
    <t>Sum of Quantity</t>
  </si>
  <si>
    <t>Sum of Total Heat Load (KW)</t>
  </si>
  <si>
    <t>Sum of Heat Load to Air from Cables (KW)</t>
  </si>
  <si>
    <t>Sum of Total KVA</t>
  </si>
  <si>
    <t>Sum of Total Power (KW)</t>
  </si>
  <si>
    <t>Average of Uncertainty Multiplier</t>
  </si>
  <si>
    <t>Circulators</t>
  </si>
  <si>
    <t>HB650</t>
  </si>
  <si>
    <t>HWR</t>
  </si>
  <si>
    <t>LB650</t>
  </si>
  <si>
    <t>SSR1</t>
  </si>
  <si>
    <t>SSR2</t>
  </si>
  <si>
    <t>Power Amplifiers</t>
  </si>
  <si>
    <t>Racks</t>
  </si>
  <si>
    <t>Reflected Power Loads</t>
  </si>
  <si>
    <t>Grand Total</t>
  </si>
  <si>
    <t xml:space="preserve"> -&gt; Enter only relevant fields for items that take up floor space, require environmental control, cooling water, AC power, a rack, or networking. 
-&gt; If equipment does not extend beyond the rack it does not need to be included. Including cables will allow us to determine equipment location based on access to power or networking. 
-&gt; If multiple cable types run to the same rack select the least flexible cable type going to the rack and provide the total number of all cables.
-&gt; Columns D-H have a "red triangle" in the right-hand corner -- hoover the mouse over them to view addtional information.</t>
  </si>
  <si>
    <t>Room Data Sheet</t>
  </si>
  <si>
    <t xml:space="preserve">PIP-II </t>
  </si>
  <si>
    <t>C_</t>
  </si>
  <si>
    <t xml:space="preserve"> = Denotes missing information</t>
  </si>
  <si>
    <t xml:space="preserve"> = Data cells not applicable</t>
  </si>
  <si>
    <t xml:space="preserve"> = These cells are automatically calculated, no input required</t>
  </si>
  <si>
    <r>
      <t xml:space="preserve">Start Here </t>
    </r>
    <r>
      <rPr>
        <b/>
        <sz val="12"/>
        <rFont val="Calibri"/>
        <family val="2"/>
      </rPr>
      <t>↓</t>
    </r>
  </si>
  <si>
    <t>Design Uncertainty</t>
  </si>
  <si>
    <t>Spatial Requirements</t>
  </si>
  <si>
    <t>Floor Requirements</t>
  </si>
  <si>
    <t>Environmental</t>
  </si>
  <si>
    <t>Cooling</t>
  </si>
  <si>
    <t>AC Distribution</t>
  </si>
  <si>
    <t>Cables</t>
  </si>
  <si>
    <t>Safety</t>
  </si>
  <si>
    <t>Communication</t>
  </si>
  <si>
    <t>Identifier</t>
  </si>
  <si>
    <t>WBS Level 2</t>
  </si>
  <si>
    <t>WBS ID</t>
  </si>
  <si>
    <t>Space Designation Location</t>
  </si>
  <si>
    <t>Sub-System</t>
  </si>
  <si>
    <t>User Defined Sub-System</t>
  </si>
  <si>
    <t>Component</t>
  </si>
  <si>
    <t>Description</t>
  </si>
  <si>
    <t>Identifier - To Be Deleted</t>
  </si>
  <si>
    <t>Quantity</t>
  </si>
  <si>
    <t>Level of Design</t>
  </si>
  <si>
    <t>Source of Requirements</t>
  </si>
  <si>
    <t>Uncertainty Multiplier</t>
  </si>
  <si>
    <t>Space Type</t>
  </si>
  <si>
    <t>Length
(in)</t>
  </si>
  <si>
    <t>Width
(in)</t>
  </si>
  <si>
    <t>Height
(in)</t>
  </si>
  <si>
    <t>Weight
(lbs)</t>
  </si>
  <si>
    <t>Floor Flatness</t>
  </si>
  <si>
    <t>Vibration</t>
  </si>
  <si>
    <t>Finishes</t>
  </si>
  <si>
    <t>Heating (F)</t>
  </si>
  <si>
    <t>Cooling (F)</t>
  </si>
  <si>
    <t>Humidity (%)</t>
  </si>
  <si>
    <t>Pressurization Requirement</t>
  </si>
  <si>
    <t>ODH (air changes/hr)</t>
  </si>
  <si>
    <t>Any Special Ventilation (CFM)</t>
  </si>
  <si>
    <t>Heat Load (KW)</t>
  </si>
  <si>
    <t>Total Heat Load (KW)</t>
  </si>
  <si>
    <t>Heat Load to Air from Cables (KW)</t>
  </si>
  <si>
    <t>Supply Nominal (F)</t>
  </si>
  <si>
    <t>Supply Max (F)</t>
  </si>
  <si>
    <t>Stability 
(F)</t>
  </si>
  <si>
    <r>
      <rPr>
        <b/>
        <sz val="11"/>
        <rFont val="Calibri"/>
        <family val="2"/>
      </rPr>
      <t>Δ</t>
    </r>
    <r>
      <rPr>
        <b/>
        <sz val="11"/>
        <rFont val="Arial"/>
        <family val="2"/>
      </rPr>
      <t>T
(F)</t>
    </r>
  </si>
  <si>
    <t>Power Requirement</t>
  </si>
  <si>
    <t>Volts</t>
  </si>
  <si>
    <t>Amps</t>
  </si>
  <si>
    <t>Volt-Amperes</t>
  </si>
  <si>
    <t>Total KVA</t>
  </si>
  <si>
    <t>Power Factor (%)</t>
  </si>
  <si>
    <t>Total Power (KW)</t>
  </si>
  <si>
    <t>UPS (kVA / time (min))</t>
  </si>
  <si>
    <t>Standby Power (kVA)</t>
  </si>
  <si>
    <t>Breaker (A)</t>
  </si>
  <si>
    <t>Line Filter?</t>
  </si>
  <si>
    <t>Dedicated Disconnect?</t>
  </si>
  <si>
    <t>Special LOTO Provisions?</t>
  </si>
  <si>
    <t>Special Grounding Required?</t>
  </si>
  <si>
    <t>Size</t>
  </si>
  <si>
    <t>Front Access</t>
  </si>
  <si>
    <t>Closed Sides</t>
  </si>
  <si>
    <t>Rear</t>
  </si>
  <si>
    <t>Access to Power or Signal Cable Tray?</t>
  </si>
  <si>
    <t>Cable Type</t>
  </si>
  <si>
    <t>Count</t>
  </si>
  <si>
    <t>Load
greater than
50 V/100 A</t>
  </si>
  <si>
    <t>Xrays?</t>
  </si>
  <si>
    <t>ESS
(Electrical
Safety
System)</t>
  </si>
  <si>
    <t>Please select type of comm.</t>
  </si>
  <si>
    <t>Notes/Other Requirements</t>
  </si>
  <si>
    <t>Column1</t>
  </si>
  <si>
    <t>DM-001</t>
  </si>
  <si>
    <t>Controls</t>
  </si>
  <si>
    <t>LG</t>
  </si>
  <si>
    <t>LG-BTL Power Supply</t>
  </si>
  <si>
    <t>Computers, Front End</t>
  </si>
  <si>
    <t>Networking, permits etc.</t>
  </si>
  <si>
    <t>Preliminary</t>
  </si>
  <si>
    <t>Off the Shelf</t>
  </si>
  <si>
    <t>Floor</t>
  </si>
  <si>
    <t>Sealed concrete</t>
  </si>
  <si>
    <t>65 +/-10</t>
  </si>
  <si>
    <t>75 +/-10</t>
  </si>
  <si>
    <t>0-90</t>
  </si>
  <si>
    <t>Air, Environment</t>
  </si>
  <si>
    <t>120 V - 1 Phase - 2 Wire</t>
  </si>
  <si>
    <t>NA</t>
  </si>
  <si>
    <t>Yes</t>
  </si>
  <si>
    <t>No</t>
  </si>
  <si>
    <t>19"W/52U X 29" D</t>
  </si>
  <si>
    <t>Open</t>
  </si>
  <si>
    <t>Left AND Right</t>
  </si>
  <si>
    <t>Closed</t>
  </si>
  <si>
    <t>Flexible &lt;1cm (e.g. RG58)</t>
  </si>
  <si>
    <t>Ethernet</t>
  </si>
  <si>
    <t>One rack requires two 120V-20A</t>
  </si>
  <si>
    <t>DM-002</t>
  </si>
  <si>
    <t>SS</t>
  </si>
  <si>
    <t>Interlocks</t>
  </si>
  <si>
    <t>ESS interface</t>
  </si>
  <si>
    <t>Left Only</t>
  </si>
  <si>
    <t>Semi-rigid &gt;1cm (e.g. 0.5" Heliax)</t>
  </si>
  <si>
    <t>Other (specify)</t>
  </si>
  <si>
    <t>Requires additional "End Rack". Connection to Safety System Network</t>
  </si>
  <si>
    <t>DM-003</t>
  </si>
  <si>
    <t>Vacuum</t>
  </si>
  <si>
    <t>Ion Pump PS System</t>
  </si>
  <si>
    <t>Bulk, Ion pump PS, guage interface, network switch</t>
  </si>
  <si>
    <t>208 V - 3 Phase - 3 Wire</t>
  </si>
  <si>
    <t>Located near LCW PLC controls. Additional 120V 10A circuit for network switch</t>
  </si>
  <si>
    <t>DM-004</t>
  </si>
  <si>
    <t>Instrumentation</t>
  </si>
  <si>
    <t>BPM</t>
  </si>
  <si>
    <t>BPM, BLM, Profile Monitors</t>
  </si>
  <si>
    <t>Prototype-Testing</t>
  </si>
  <si>
    <t>DM-005</t>
  </si>
  <si>
    <t>BTLBAL</t>
  </si>
  <si>
    <t>Collimator Controls</t>
  </si>
  <si>
    <t>ACNET</t>
  </si>
  <si>
    <t>DM-005.1</t>
  </si>
  <si>
    <t>Magnets</t>
  </si>
  <si>
    <t>Fast Dipole Switch</t>
  </si>
  <si>
    <t>Pulse Magnet Power Supply</t>
  </si>
  <si>
    <t>Conceptual</t>
  </si>
  <si>
    <t>Expert Opinion</t>
  </si>
  <si>
    <t>480 V - 3 Phase - 3 Wire</t>
  </si>
  <si>
    <t>19"W/60U X 29" D</t>
  </si>
  <si>
    <t>"Flexible" &gt;1cm (e.g. 500MCM stranded)</t>
  </si>
  <si>
    <t>DM-005.2</t>
  </si>
  <si>
    <t>BTL</t>
  </si>
  <si>
    <t>DM-005.3</t>
  </si>
  <si>
    <t>DM-006</t>
  </si>
  <si>
    <t xml:space="preserve">Magnets, Dipole </t>
  </si>
  <si>
    <t>Power Supplies</t>
  </si>
  <si>
    <t>75KW Spange PS</t>
  </si>
  <si>
    <t>LCW</t>
  </si>
  <si>
    <t>Other</t>
  </si>
  <si>
    <t>Doors</t>
  </si>
  <si>
    <t>DM-007</t>
  </si>
  <si>
    <t>Booster</t>
  </si>
  <si>
    <t>125KW Spange PS</t>
  </si>
  <si>
    <t>DM-008</t>
  </si>
  <si>
    <t>BTL-Beamline Tunnel</t>
  </si>
  <si>
    <t>Dipole cables</t>
  </si>
  <si>
    <t>Cables for line #24Dipole PS</t>
  </si>
  <si>
    <t>DM-009</t>
  </si>
  <si>
    <t>Cables for line #25 Dipole PS</t>
  </si>
  <si>
    <t>DM-010</t>
  </si>
  <si>
    <t xml:space="preserve">Magnets, Regular Quadrupole </t>
  </si>
  <si>
    <t>480Y/277 V - 3 Phase - 4 Wire</t>
  </si>
  <si>
    <t>Four 480V-60A circuits, two 208V-15A circuits, two 120V 20A circuits</t>
  </si>
  <si>
    <t>DM-011</t>
  </si>
  <si>
    <t>Quad Cables</t>
  </si>
  <si>
    <t>DM-012</t>
  </si>
  <si>
    <t>DM-016</t>
  </si>
  <si>
    <t>Booster inj. C Mag.</t>
  </si>
  <si>
    <t>DM-017</t>
  </si>
  <si>
    <t xml:space="preserve">Magnets, Dipole Corrector </t>
  </si>
  <si>
    <t>CE Dipoles</t>
  </si>
  <si>
    <t>One 208V-40A, Two 120V-20A</t>
  </si>
  <si>
    <t>DM-018</t>
  </si>
  <si>
    <t>DM-019</t>
  </si>
  <si>
    <t>DM-020</t>
  </si>
  <si>
    <t>BAL-Beam Asborber Space</t>
  </si>
  <si>
    <t>RAW Absorber</t>
  </si>
  <si>
    <t>Pumps</t>
  </si>
  <si>
    <t>480V pump power</t>
  </si>
  <si>
    <t>DM-021</t>
  </si>
  <si>
    <t>120V control power</t>
  </si>
  <si>
    <t>DN-001</t>
  </si>
  <si>
    <t>CDS</t>
  </si>
  <si>
    <t>LG-General</t>
  </si>
  <si>
    <t>General Data Acquisition</t>
  </si>
  <si>
    <t>Rittal Cryo Control Racks</t>
  </si>
  <si>
    <t>72 +/- 5</t>
  </si>
  <si>
    <t>TBD</t>
  </si>
  <si>
    <t>N/A</t>
  </si>
  <si>
    <t xml:space="preserve">Estimate established after Jamboree </t>
  </si>
  <si>
    <t>DN-001A</t>
  </si>
  <si>
    <t>Control Racks for CDS</t>
  </si>
  <si>
    <t>Pre-conceptual</t>
  </si>
  <si>
    <t>208Y/120 V - 3 Phase - 4 Wire</t>
  </si>
  <si>
    <t>Door</t>
  </si>
  <si>
    <t>Still working with Cryo on the details of these racks</t>
  </si>
  <si>
    <t>DN-002</t>
  </si>
  <si>
    <t>needs distribution along gallery</t>
  </si>
  <si>
    <t>78 +/- 5</t>
  </si>
  <si>
    <t xml:space="preserve">If VOIP phones then need UPS </t>
  </si>
  <si>
    <t>DN-003</t>
  </si>
  <si>
    <t>Motor Controllers</t>
  </si>
  <si>
    <t>Motor controllers need 2x20 amp breakers</t>
  </si>
  <si>
    <t>DN-004</t>
  </si>
  <si>
    <t>HBB</t>
  </si>
  <si>
    <t>HBB-Control Room</t>
  </si>
  <si>
    <t>Timing System</t>
  </si>
  <si>
    <t>DN-005</t>
  </si>
  <si>
    <t>PUB</t>
  </si>
  <si>
    <t>PLC/LCW Controls</t>
  </si>
  <si>
    <t>1 Rittal rack per LCW system</t>
  </si>
  <si>
    <t>1 rack per LCW system</t>
  </si>
  <si>
    <t>DN-006</t>
  </si>
  <si>
    <t>BAL</t>
  </si>
  <si>
    <t>RAW System</t>
  </si>
  <si>
    <t>Rittal rack</t>
  </si>
  <si>
    <t>DN-007</t>
  </si>
  <si>
    <t>HBB-Computer Space</t>
  </si>
  <si>
    <t>Fiber Distribution</t>
  </si>
  <si>
    <t>Feed through only no comm. needed</t>
  </si>
  <si>
    <t>DN-008</t>
  </si>
  <si>
    <t>DN-009</t>
  </si>
  <si>
    <t>CP</t>
  </si>
  <si>
    <t>Cryoplant Building</t>
  </si>
  <si>
    <t>DN-010</t>
  </si>
  <si>
    <t>DN-011</t>
  </si>
  <si>
    <t>Computers, Console</t>
  </si>
  <si>
    <t>Consoles, Fixed</t>
  </si>
  <si>
    <t>Rack Mounted</t>
  </si>
  <si>
    <t>ACNET, WIFI</t>
  </si>
  <si>
    <t>DN-012</t>
  </si>
  <si>
    <t>Consoles, Mobile</t>
  </si>
  <si>
    <t>DN-013</t>
  </si>
  <si>
    <t>DN-014</t>
  </si>
  <si>
    <t>LG-HWR</t>
  </si>
  <si>
    <t xml:space="preserve">HWR amplifiers are mounted in these racks along with PLC. HLA is represented here as well. </t>
  </si>
  <si>
    <t>Final</t>
  </si>
  <si>
    <t>Rigid (e.g. hardline coax)</t>
  </si>
  <si>
    <t>Suspect at most 2 in a rack Fewest # is 4 if only used for HPRF HWR-1 208 3phase 3 wire, HWR2-8 480 3phase 4 wire.</t>
  </si>
  <si>
    <t>DN-014.2</t>
  </si>
  <si>
    <t>LCW/Vacumm controls readbacks</t>
  </si>
  <si>
    <t>Additonal Rittal racks for LCW/Vacuum</t>
  </si>
  <si>
    <t>DN-014.1</t>
  </si>
  <si>
    <t>HBB-Lower High Bay</t>
  </si>
  <si>
    <t>RFQ</t>
  </si>
  <si>
    <t>PLC/LCW Controls - 1 Rittal rack per LCW system</t>
  </si>
  <si>
    <t>75 +/- 5</t>
  </si>
  <si>
    <t>DN-015</t>
  </si>
  <si>
    <t>40-95F</t>
  </si>
  <si>
    <t>82 +/-4</t>
  </si>
  <si>
    <t>DN-016</t>
  </si>
  <si>
    <t>Suspended</t>
  </si>
  <si>
    <t>Cable count is scaled via CMTS1, held here as placeholder</t>
  </si>
  <si>
    <t>DN-017</t>
  </si>
  <si>
    <t>DN-018</t>
  </si>
  <si>
    <t>LG-SSR1</t>
  </si>
  <si>
    <t>DN-019</t>
  </si>
  <si>
    <t>DN-019.1</t>
  </si>
  <si>
    <t>HLA for SSR1</t>
  </si>
  <si>
    <t>DN-020</t>
  </si>
  <si>
    <t>DN-021</t>
  </si>
  <si>
    <t>DN-022</t>
  </si>
  <si>
    <t>LG-SSR2</t>
  </si>
  <si>
    <t>Control equipment rack for PLCs</t>
  </si>
  <si>
    <t>DN-023</t>
  </si>
  <si>
    <t>DN-023.1</t>
  </si>
  <si>
    <t>HLA for SSR2</t>
  </si>
  <si>
    <t>This item is only for the HLA component of the power amplifiers</t>
  </si>
  <si>
    <t>DN-024</t>
  </si>
  <si>
    <t>DN-025</t>
  </si>
  <si>
    <t>DN-026</t>
  </si>
  <si>
    <t>LG-LB650</t>
  </si>
  <si>
    <t>DN-027</t>
  </si>
  <si>
    <t>40 kW</t>
  </si>
  <si>
    <t>na</t>
  </si>
  <si>
    <t>DN-027.1</t>
  </si>
  <si>
    <t>HLA for 40 kW</t>
  </si>
  <si>
    <t>DN-028</t>
  </si>
  <si>
    <t>DN-029</t>
  </si>
  <si>
    <t>DN-030</t>
  </si>
  <si>
    <t>LG-HB650</t>
  </si>
  <si>
    <t>DN-031</t>
  </si>
  <si>
    <t>70 kW</t>
  </si>
  <si>
    <t>DN-031.1</t>
  </si>
  <si>
    <t>HLA for 70 kW</t>
  </si>
  <si>
    <t>DN-032</t>
  </si>
  <si>
    <t>DN-033</t>
  </si>
  <si>
    <t>DN-034</t>
  </si>
  <si>
    <t>HBB-Upper High Bay</t>
  </si>
  <si>
    <t>General Instrumentation</t>
  </si>
  <si>
    <t>WFE</t>
  </si>
  <si>
    <t>82 +/- 5</t>
  </si>
  <si>
    <t>Currently 4 at PIP2IT but they are filling</t>
  </si>
  <si>
    <t>DN-035</t>
  </si>
  <si>
    <t>LG-HWR, LG-SSR1, LG-SSR2</t>
  </si>
  <si>
    <t>Rack distributed throughout any of the gallery locations listed</t>
  </si>
  <si>
    <t>Grouping in sections GI, BPM, BLM, LW….</t>
  </si>
  <si>
    <t>DN-036</t>
  </si>
  <si>
    <t>DN-037</t>
  </si>
  <si>
    <t>BLM</t>
  </si>
  <si>
    <t>DN-038</t>
  </si>
  <si>
    <t>MW, Laser Wire</t>
  </si>
  <si>
    <t>DN-039</t>
  </si>
  <si>
    <t>LG-LB650, LG-HB650</t>
  </si>
  <si>
    <t>DN-040</t>
  </si>
  <si>
    <t>DN-041</t>
  </si>
  <si>
    <t>DN-042</t>
  </si>
  <si>
    <t>DN-043</t>
  </si>
  <si>
    <t>DN-044</t>
  </si>
  <si>
    <t>DN-045</t>
  </si>
  <si>
    <t>DN-045.1</t>
  </si>
  <si>
    <t>Laser Wire</t>
  </si>
  <si>
    <t>Laser Room</t>
  </si>
  <si>
    <t>Primary Laser Rm</t>
  </si>
  <si>
    <t>75 +/-3</t>
  </si>
  <si>
    <t>Laser Rooms parameters are unknown</t>
  </si>
  <si>
    <t>DN-045.2</t>
  </si>
  <si>
    <t>LT</t>
  </si>
  <si>
    <t>LT-HB650</t>
  </si>
  <si>
    <t>Secondary Laser Rm</t>
  </si>
  <si>
    <t>DN-046</t>
  </si>
  <si>
    <t>Wire Scanner</t>
  </si>
  <si>
    <t>DN-047</t>
  </si>
  <si>
    <t>LLRF</t>
  </si>
  <si>
    <t>Primary Reference Line</t>
  </si>
  <si>
    <t>MO/PRL - 4x4x1 MO+ 36U rack</t>
  </si>
  <si>
    <t>Floor, Suspended</t>
  </si>
  <si>
    <t>72+/-5</t>
  </si>
  <si>
    <t>.4/120</t>
  </si>
  <si>
    <t>Wall Mounted Tunnel side @ beginning of frequecy section. Direct access to tunnel (penetration)</t>
  </si>
  <si>
    <t>DN-048</t>
  </si>
  <si>
    <t>162.5-1.1</t>
  </si>
  <si>
    <t>DN-049</t>
  </si>
  <si>
    <t>Buncher</t>
  </si>
  <si>
    <t>162.5-1.2</t>
  </si>
  <si>
    <t>DN-050</t>
  </si>
  <si>
    <t>162.5-1.3</t>
  </si>
  <si>
    <t>DN-051</t>
  </si>
  <si>
    <t>162.5-1.4</t>
  </si>
  <si>
    <t>DN-052</t>
  </si>
  <si>
    <t>RF Interlocks</t>
  </si>
  <si>
    <t>162.5-1.5</t>
  </si>
  <si>
    <t>DN-053</t>
  </si>
  <si>
    <t>162.5-1.6</t>
  </si>
  <si>
    <t>Right Only</t>
  </si>
  <si>
    <t>DN-054</t>
  </si>
  <si>
    <t>RFQ, Buncher, HWR</t>
  </si>
  <si>
    <t xml:space="preserve">Combination of all 6 racks for RFQ/Buncher/HWR. Captured here for floor space a positioning purposes. </t>
  </si>
  <si>
    <t>162.5 LLRF Hardware</t>
  </si>
  <si>
    <t>162.5 Station 1</t>
  </si>
  <si>
    <t xml:space="preserve">Gallery location and proximity to MO. Need 3ft on all sides for access. </t>
  </si>
  <si>
    <t>DN-055</t>
  </si>
  <si>
    <t>Resonance Control</t>
  </si>
  <si>
    <t>Wall Mounted Tunnel side @ beginning of frequecy section</t>
  </si>
  <si>
    <t>DN-056</t>
  </si>
  <si>
    <t>325-1.1</t>
  </si>
  <si>
    <t>DN-057</t>
  </si>
  <si>
    <t>325-1.2</t>
  </si>
  <si>
    <t>DN-058</t>
  </si>
  <si>
    <t>325-1.3</t>
  </si>
  <si>
    <t>DN-059</t>
  </si>
  <si>
    <t>325-1.4</t>
  </si>
  <si>
    <t>DN-060</t>
  </si>
  <si>
    <t>325-1.5</t>
  </si>
  <si>
    <t>DN-061</t>
  </si>
  <si>
    <t>Spare</t>
  </si>
  <si>
    <t>325-1.6</t>
  </si>
  <si>
    <t>DN-062</t>
  </si>
  <si>
    <t xml:space="preserve">Combination of all 6 racks for SSR station 1. Captured here for floor space a positioning purposes.  </t>
  </si>
  <si>
    <t>325 LLRF Hardware</t>
  </si>
  <si>
    <t>325 Station 1</t>
  </si>
  <si>
    <t>DN-063</t>
  </si>
  <si>
    <t>325-2.1</t>
  </si>
  <si>
    <t>DN-064</t>
  </si>
  <si>
    <t>325-2.2</t>
  </si>
  <si>
    <t>DN-065</t>
  </si>
  <si>
    <t>325-2.3</t>
  </si>
  <si>
    <t>DN-066</t>
  </si>
  <si>
    <t>325-2.4</t>
  </si>
  <si>
    <t>DN-067</t>
  </si>
  <si>
    <t>325-2.5</t>
  </si>
  <si>
    <t>DN-068</t>
  </si>
  <si>
    <t>325-2.6</t>
  </si>
  <si>
    <t>DN-069</t>
  </si>
  <si>
    <t xml:space="preserve">Combination of all 6 racks for SSR station 2. Captured here for floor space a positioning purposes.  </t>
  </si>
  <si>
    <t>325 Station 2</t>
  </si>
  <si>
    <t>DN-070</t>
  </si>
  <si>
    <t>325-3.1</t>
  </si>
  <si>
    <t>DN-071</t>
  </si>
  <si>
    <t>325-3.2</t>
  </si>
  <si>
    <t>DN-072</t>
  </si>
  <si>
    <t>325-3.3</t>
  </si>
  <si>
    <t>DN-073</t>
  </si>
  <si>
    <t>325-3.4</t>
  </si>
  <si>
    <t>DN-074</t>
  </si>
  <si>
    <t>325-3.5</t>
  </si>
  <si>
    <t>DN-075</t>
  </si>
  <si>
    <t>325-3.6</t>
  </si>
  <si>
    <t>DN-076</t>
  </si>
  <si>
    <t xml:space="preserve">Combination of all 6 racks for SSR station 3. Captured here for floor space a positioning purposes.  </t>
  </si>
  <si>
    <t>325 Station 3</t>
  </si>
  <si>
    <t>DN-077</t>
  </si>
  <si>
    <t>325-4.1</t>
  </si>
  <si>
    <t>DN-078</t>
  </si>
  <si>
    <t>325-4.2</t>
  </si>
  <si>
    <t>DN-079</t>
  </si>
  <si>
    <t>325-4.3</t>
  </si>
  <si>
    <t>DN-080</t>
  </si>
  <si>
    <t>325-4.4</t>
  </si>
  <si>
    <t>DN-081</t>
  </si>
  <si>
    <t>325-4.5</t>
  </si>
  <si>
    <t>DN-082</t>
  </si>
  <si>
    <t>325-4.6</t>
  </si>
  <si>
    <t>DN-083</t>
  </si>
  <si>
    <t xml:space="preserve">Combination of all 6 racks for SSR station 4. Captured here for floor space a positioning purposes.  </t>
  </si>
  <si>
    <t>325 Station 4</t>
  </si>
  <si>
    <t>DN-084</t>
  </si>
  <si>
    <t>DN-085</t>
  </si>
  <si>
    <t>650-1.1</t>
  </si>
  <si>
    <t>DN-086</t>
  </si>
  <si>
    <t>650-1.2</t>
  </si>
  <si>
    <t>DN-087</t>
  </si>
  <si>
    <t>650-1.3</t>
  </si>
  <si>
    <t>DN-088</t>
  </si>
  <si>
    <t>650-1.4</t>
  </si>
  <si>
    <t>DN-089</t>
  </si>
  <si>
    <t>650-1.5</t>
  </si>
  <si>
    <t>DN-090</t>
  </si>
  <si>
    <t>650-1.6</t>
  </si>
  <si>
    <t>DN-091</t>
  </si>
  <si>
    <t xml:space="preserve">Combination of all 6 racks for 650 station 1. Captured here for floor space a positioning purposes.  </t>
  </si>
  <si>
    <t>650 LLRF Hardware</t>
  </si>
  <si>
    <t>650 Station 1</t>
  </si>
  <si>
    <t>DN-092</t>
  </si>
  <si>
    <t>650-2.1</t>
  </si>
  <si>
    <t>DN-093</t>
  </si>
  <si>
    <t>650-2.2</t>
  </si>
  <si>
    <t>DN-094</t>
  </si>
  <si>
    <t>650-2.3</t>
  </si>
  <si>
    <t>DN-095</t>
  </si>
  <si>
    <t>650-2.4</t>
  </si>
  <si>
    <t>DN-096</t>
  </si>
  <si>
    <t>650-2.5</t>
  </si>
  <si>
    <t>DN-097</t>
  </si>
  <si>
    <t>650-2.6</t>
  </si>
  <si>
    <t>DN-098</t>
  </si>
  <si>
    <t xml:space="preserve">Combination of all 6 racks for 650 station 2. Captured here for floor space a positioning purposes. </t>
  </si>
  <si>
    <t>650 Station 2</t>
  </si>
  <si>
    <t>DN-099</t>
  </si>
  <si>
    <t>650-3.1</t>
  </si>
  <si>
    <t>DN-100</t>
  </si>
  <si>
    <t>650-3.2</t>
  </si>
  <si>
    <t>DN-101</t>
  </si>
  <si>
    <t>650-3.3</t>
  </si>
  <si>
    <t>DN-102</t>
  </si>
  <si>
    <t>650-3.4</t>
  </si>
  <si>
    <t>DN-103</t>
  </si>
  <si>
    <t>650-3.5</t>
  </si>
  <si>
    <t>DN-104</t>
  </si>
  <si>
    <t>650-3.6</t>
  </si>
  <si>
    <t>DN-105</t>
  </si>
  <si>
    <t xml:space="preserve">Combination of all 6 racks for 650 station 3. Captured here for floor space a positioning purposes. </t>
  </si>
  <si>
    <t>650 Station 3</t>
  </si>
  <si>
    <t xml:space="preserve">Gallery location and proximity to MO, Need 3ft on all sides for access. </t>
  </si>
  <si>
    <t>DN-106</t>
  </si>
  <si>
    <t>650-4.1</t>
  </si>
  <si>
    <t>DN-107</t>
  </si>
  <si>
    <t>650-4.2</t>
  </si>
  <si>
    <t>DN-108</t>
  </si>
  <si>
    <t>650-4.3</t>
  </si>
  <si>
    <t>DN-109</t>
  </si>
  <si>
    <t>650-4.4</t>
  </si>
  <si>
    <t>DN-110</t>
  </si>
  <si>
    <t>650-4.5</t>
  </si>
  <si>
    <t>DN-111</t>
  </si>
  <si>
    <t>650-4.6</t>
  </si>
  <si>
    <t>DN-112</t>
  </si>
  <si>
    <t xml:space="preserve">Combination of all 6 racks for 650 station 4. Captured here for floor space a positioning purposes. </t>
  </si>
  <si>
    <t>650 Station 4</t>
  </si>
  <si>
    <t>Gallery location and proximity to MO</t>
  </si>
  <si>
    <t>DN-113</t>
  </si>
  <si>
    <t>650-5.1</t>
  </si>
  <si>
    <t>DN-114</t>
  </si>
  <si>
    <t>650-5.2</t>
  </si>
  <si>
    <t>DN-115</t>
  </si>
  <si>
    <t>650-5.3</t>
  </si>
  <si>
    <t>DN-116</t>
  </si>
  <si>
    <t>650-5.4</t>
  </si>
  <si>
    <t>DN-117</t>
  </si>
  <si>
    <t>650-5.5</t>
  </si>
  <si>
    <t>DN-118</t>
  </si>
  <si>
    <t>650-5.6</t>
  </si>
  <si>
    <t>DN-119</t>
  </si>
  <si>
    <t xml:space="preserve">Combination of all 6 racks for 650 station 5. Captured here for floor space a positioning purposes. </t>
  </si>
  <si>
    <t>650 Station 5</t>
  </si>
  <si>
    <t>DN-120</t>
  </si>
  <si>
    <t>650 MO amp - 36U rack</t>
  </si>
  <si>
    <t>End of frequency section</t>
  </si>
  <si>
    <t>DN-121</t>
  </si>
  <si>
    <t>Magnets, Dipole Corrector , Solenoids</t>
  </si>
  <si>
    <t xml:space="preserve">switchers, 4QPM, bulk </t>
  </si>
  <si>
    <t xml:space="preserve">78 +/-5 </t>
  </si>
  <si>
    <t>yes</t>
  </si>
  <si>
    <t>208/120 modification (UPS as well)</t>
  </si>
  <si>
    <t>DN-122</t>
  </si>
  <si>
    <t>Solenoids</t>
  </si>
  <si>
    <t>In racks</t>
  </si>
  <si>
    <t>DN-123</t>
  </si>
  <si>
    <t>DN-124</t>
  </si>
  <si>
    <t>LT-HWR</t>
  </si>
  <si>
    <t>Element/magnet</t>
  </si>
  <si>
    <t>DN-125</t>
  </si>
  <si>
    <t>DN-126</t>
  </si>
  <si>
    <t xml:space="preserve">switchers, 8QPM, bulk </t>
  </si>
  <si>
    <t>DN-127</t>
  </si>
  <si>
    <t>DN-128</t>
  </si>
  <si>
    <t>DN-129</t>
  </si>
  <si>
    <t>LT-SSR1</t>
  </si>
  <si>
    <t>DN-130</t>
  </si>
  <si>
    <t>DN-131</t>
  </si>
  <si>
    <t>208/120 rack</t>
  </si>
  <si>
    <t>DN-132</t>
  </si>
  <si>
    <t>DN-133</t>
  </si>
  <si>
    <t>DN-134</t>
  </si>
  <si>
    <t>LT-SSR2</t>
  </si>
  <si>
    <t>DN-135</t>
  </si>
  <si>
    <t>DN-136</t>
  </si>
  <si>
    <t>1.5kW supplies, 84% efficient, 8/RR + Controller/regulators</t>
  </si>
  <si>
    <t>DN-137</t>
  </si>
  <si>
    <t>208 circuit at 27.4 amp &amp; 110 circuit at 38 amps</t>
  </si>
  <si>
    <t>DN-138</t>
  </si>
  <si>
    <t xml:space="preserve">switchers,bulk </t>
  </si>
  <si>
    <t>DN-139</t>
  </si>
  <si>
    <t>DN-140</t>
  </si>
  <si>
    <t>LT-LB650, LT-HB650</t>
  </si>
  <si>
    <t>DN-141</t>
  </si>
  <si>
    <t>DN-142</t>
  </si>
  <si>
    <t>CDC RMSS</t>
  </si>
  <si>
    <t>internal (provided by SS)</t>
  </si>
  <si>
    <t xml:space="preserve">Must have an end rack 8" x 30" </t>
  </si>
  <si>
    <t>DN-143</t>
  </si>
  <si>
    <t>LG-SSR2, LG-LB650</t>
  </si>
  <si>
    <t>ODH</t>
  </si>
  <si>
    <t>DN-144</t>
  </si>
  <si>
    <t>DN-145</t>
  </si>
  <si>
    <t>Interlocks, SSIU</t>
  </si>
  <si>
    <t>Rack Mount</t>
  </si>
  <si>
    <t>2U rack mount</t>
  </si>
  <si>
    <t xml:space="preserve">These SSIU units will just share rack space in other racks. </t>
  </si>
  <si>
    <t>DN-145.1</t>
  </si>
  <si>
    <t>Interlock Box</t>
  </si>
  <si>
    <t>Wall Mounted</t>
  </si>
  <si>
    <t>DN-145.2</t>
  </si>
  <si>
    <t>DN-146</t>
  </si>
  <si>
    <t>LT-HWR, LT-SSR1, LT-SSR2</t>
  </si>
  <si>
    <t>Pump, Ion</t>
  </si>
  <si>
    <t>HWR-SSR</t>
  </si>
  <si>
    <t>Beamline/Tunnel</t>
  </si>
  <si>
    <t>powered through controller</t>
  </si>
  <si>
    <t>DN-147</t>
  </si>
  <si>
    <t>Controller, Ion Pump</t>
  </si>
  <si>
    <t>DN-148</t>
  </si>
  <si>
    <t>Gauges, Ion</t>
  </si>
  <si>
    <t>DN-149</t>
  </si>
  <si>
    <t>Gauges, Pirani</t>
  </si>
  <si>
    <t>DN-150</t>
  </si>
  <si>
    <t>Controller, Ion/Pirani Gauge</t>
  </si>
  <si>
    <t>DN-151</t>
  </si>
  <si>
    <t>Additional 120V 10A circuit for network switch</t>
  </si>
  <si>
    <t>DN-152</t>
  </si>
  <si>
    <t>Gate Valves</t>
  </si>
  <si>
    <t>DN-153</t>
  </si>
  <si>
    <t>SRF</t>
  </si>
  <si>
    <t>SRF Warm units</t>
  </si>
  <si>
    <t>DN-154</t>
  </si>
  <si>
    <t>DN-155</t>
  </si>
  <si>
    <t>LT-LB650</t>
  </si>
  <si>
    <t>DN-156</t>
  </si>
  <si>
    <t>DN-157</t>
  </si>
  <si>
    <t>DN-158</t>
  </si>
  <si>
    <t>DN-159</t>
  </si>
  <si>
    <t>DN-160</t>
  </si>
  <si>
    <t>Insulating Vac</t>
  </si>
  <si>
    <t>Pump, Turbo</t>
  </si>
  <si>
    <t>Semi rigid &lt;1cm (e.g. 0.25" Heliax)</t>
  </si>
  <si>
    <t>DN-161</t>
  </si>
  <si>
    <t>Pump, Roughing</t>
  </si>
  <si>
    <t>208 V - 1 Phase - 2 Wire</t>
  </si>
  <si>
    <t>DN-162</t>
  </si>
  <si>
    <t>DN-163</t>
  </si>
  <si>
    <t>DN-164</t>
  </si>
  <si>
    <t>Fast Acting</t>
  </si>
  <si>
    <t>DN-165</t>
  </si>
  <si>
    <t>DN-166</t>
  </si>
  <si>
    <t>Power Supply</t>
  </si>
  <si>
    <t>Rack Power supply (I may be doubling the load from the rack equipment)</t>
  </si>
  <si>
    <t>DN-167</t>
  </si>
  <si>
    <t>DN-168</t>
  </si>
  <si>
    <t>DN-169</t>
  </si>
  <si>
    <t>Controller, Turbo Pump</t>
  </si>
  <si>
    <t>DN-170</t>
  </si>
  <si>
    <t>DN-170.1</t>
  </si>
  <si>
    <t>Valves</t>
  </si>
  <si>
    <t>Anti Suckback valves</t>
  </si>
  <si>
    <t>DN-171</t>
  </si>
  <si>
    <t>Rack Contains all Ion Pump Controllers, Turbo Pump Controlers, Gauge readbacks</t>
  </si>
  <si>
    <t>DN-172</t>
  </si>
  <si>
    <t>DN-173</t>
  </si>
  <si>
    <t>DN-174</t>
  </si>
  <si>
    <t>NEG</t>
  </si>
  <si>
    <t>DN-174.1</t>
  </si>
  <si>
    <t>NEG Controller</t>
  </si>
  <si>
    <t>DN-175</t>
  </si>
  <si>
    <t>DN-176</t>
  </si>
  <si>
    <t>DN-177</t>
  </si>
  <si>
    <t>DN-178</t>
  </si>
  <si>
    <t>DN-179</t>
  </si>
  <si>
    <t>DN-180</t>
  </si>
  <si>
    <t>BTL/BAL</t>
  </si>
  <si>
    <t>DN-181</t>
  </si>
  <si>
    <t>DN-182</t>
  </si>
  <si>
    <t>DN-183</t>
  </si>
  <si>
    <t>DN-184</t>
  </si>
  <si>
    <t>DN-185</t>
  </si>
  <si>
    <t>DN-186</t>
  </si>
  <si>
    <t>DN-187</t>
  </si>
  <si>
    <t>DN-188</t>
  </si>
  <si>
    <t>DN-189</t>
  </si>
  <si>
    <t>DN-190</t>
  </si>
  <si>
    <t>DN-191</t>
  </si>
  <si>
    <t>DN-192</t>
  </si>
  <si>
    <t>DN-193</t>
  </si>
  <si>
    <t>DN-194</t>
  </si>
  <si>
    <t>DN-195</t>
  </si>
  <si>
    <t>JH-001</t>
  </si>
  <si>
    <t>Skids</t>
  </si>
  <si>
    <t>Vane Cooling Skid</t>
  </si>
  <si>
    <t>60 max</t>
  </si>
  <si>
    <t>JH-001-A</t>
  </si>
  <si>
    <t>Chilled LCW</t>
  </si>
  <si>
    <t>Added 120V circuit for controls</t>
  </si>
  <si>
    <t>JH-002</t>
  </si>
  <si>
    <t>Wall Cooling Skid</t>
  </si>
  <si>
    <t>JH-002-A</t>
  </si>
  <si>
    <t>Heat load assumes 30% contingency.  Added 120V circuit for controls</t>
  </si>
  <si>
    <t>JH-003</t>
  </si>
  <si>
    <t>Intermediate Cooling Skid</t>
  </si>
  <si>
    <t>JH-003-A</t>
  </si>
  <si>
    <t>Power requirement is from breaker rating at PIP2IT</t>
  </si>
  <si>
    <t>JH-004-A</t>
  </si>
  <si>
    <t>BldgI</t>
  </si>
  <si>
    <t>Pump</t>
  </si>
  <si>
    <t>Circulating Pump</t>
  </si>
  <si>
    <t>3 pumps</t>
  </si>
  <si>
    <t>JH-004-B</t>
  </si>
  <si>
    <t>121.4.03</t>
  </si>
  <si>
    <t>Standby Circulating Pump</t>
  </si>
  <si>
    <t>1 standby spare.  Allocated only space for spare</t>
  </si>
  <si>
    <t>JH-005</t>
  </si>
  <si>
    <t>Tank</t>
  </si>
  <si>
    <t>Expansion Tank</t>
  </si>
  <si>
    <t>JH-006</t>
  </si>
  <si>
    <t>Heat Exchanger</t>
  </si>
  <si>
    <t>LCW Heat Exchanger</t>
  </si>
  <si>
    <t>ICW</t>
  </si>
  <si>
    <t>Based on 10 deg F delta T, 88 F supply temp, 11 MW Heat Load.  40% efficiency on Power Amplifiers</t>
  </si>
  <si>
    <t>JH-007</t>
  </si>
  <si>
    <t>Dissolved Oxygen</t>
  </si>
  <si>
    <t>1/3 hp, 20% heat load, minimal</t>
  </si>
  <si>
    <t>JH-008</t>
  </si>
  <si>
    <t>Resistivity Control</t>
  </si>
  <si>
    <t>Bottles</t>
  </si>
  <si>
    <t>JH-009-A</t>
  </si>
  <si>
    <t>Compressed Air</t>
  </si>
  <si>
    <t>Air Compressor</t>
  </si>
  <si>
    <t>out of 40 hp, 80% goes to air (run 1 + 1 standby spare)</t>
  </si>
  <si>
    <t>JH-009-B</t>
  </si>
  <si>
    <t>Standby</t>
  </si>
  <si>
    <t>JH-010-A</t>
  </si>
  <si>
    <t>Dryer</t>
  </si>
  <si>
    <t>Desiccant Dryer</t>
  </si>
  <si>
    <t>240 V - 1 Phase - 2 Wire</t>
  </si>
  <si>
    <t>JH-010-B</t>
  </si>
  <si>
    <t>Standby Desiccant Dryer</t>
  </si>
  <si>
    <t>JH-011</t>
  </si>
  <si>
    <t>JH-012</t>
  </si>
  <si>
    <t>Water/Oil Separator</t>
  </si>
  <si>
    <t>JH-013</t>
  </si>
  <si>
    <t>Ion Source</t>
  </si>
  <si>
    <t>Cooling Skid</t>
  </si>
  <si>
    <t>+/- 1</t>
  </si>
  <si>
    <t>JH-016</t>
  </si>
  <si>
    <t>Cabinets</t>
  </si>
  <si>
    <t>LV cabinet</t>
  </si>
  <si>
    <t>JH-017</t>
  </si>
  <si>
    <t>HV cabinet</t>
  </si>
  <si>
    <t>JH-018</t>
  </si>
  <si>
    <t>Ion source enclosure</t>
  </si>
  <si>
    <t>JH-018-A</t>
  </si>
  <si>
    <t>Ion source (all components)</t>
  </si>
  <si>
    <t>JH-019</t>
  </si>
  <si>
    <t>Bottle Enclosure</t>
  </si>
  <si>
    <t>Hydrogen bottle enclosure</t>
  </si>
  <si>
    <t>JH-020</t>
  </si>
  <si>
    <t>Panels</t>
  </si>
  <si>
    <t>Electrical panel for Bias PS/CDC</t>
  </si>
  <si>
    <t>JH-021</t>
  </si>
  <si>
    <t>LEBT</t>
  </si>
  <si>
    <t>Rack with solenoid power supplies</t>
  </si>
  <si>
    <t>Power requirement is from breaker rating at PIP2IT; In the same rack as the controllers</t>
  </si>
  <si>
    <t>JH-022</t>
  </si>
  <si>
    <t>Rack with solenoid power supplies controllers</t>
  </si>
  <si>
    <t>Power requirement is from breaker rating at PIP2IT; In the same rack as the power supplies</t>
  </si>
  <si>
    <t>JH-023</t>
  </si>
  <si>
    <t>Rack with Dipole power supply and controller</t>
  </si>
  <si>
    <t>Spatial requirements for "Height" is the height occupied within the rack; Power requirement is from breaker rating at PIP2IT</t>
  </si>
  <si>
    <t>JH-024</t>
  </si>
  <si>
    <t>Rack with correctors power supplies</t>
  </si>
  <si>
    <t>JH-025</t>
  </si>
  <si>
    <t>Rack with correctors power supplies controllers</t>
  </si>
  <si>
    <t>JH-026</t>
  </si>
  <si>
    <t>Rack with stepper motor bulk power supply</t>
  </si>
  <si>
    <t>JH-027</t>
  </si>
  <si>
    <t>Rack with stepper motor controllers</t>
  </si>
  <si>
    <t>JH-028</t>
  </si>
  <si>
    <t>LEBT chopper power supply</t>
  </si>
  <si>
    <t>Within WFE footprint</t>
  </si>
  <si>
    <t>JH-029</t>
  </si>
  <si>
    <t>LEBT chopper DC offset power supply</t>
  </si>
  <si>
    <t>JH-030</t>
  </si>
  <si>
    <t>Rittal cabinet for LCW (including RFQ skid controller)</t>
  </si>
  <si>
    <t>JH-032</t>
  </si>
  <si>
    <t>Couplers</t>
  </si>
  <si>
    <t>Power coupler body</t>
  </si>
  <si>
    <t>RFQ Mounted</t>
  </si>
  <si>
    <t>JH-033</t>
  </si>
  <si>
    <t>Power coupler antenna</t>
  </si>
  <si>
    <t>JH-034</t>
  </si>
  <si>
    <t>RFQ couplers bias power supply</t>
  </si>
  <si>
    <t>Single unit in standard rack; Power requirement is from breaker rating at PIP2IT</t>
  </si>
  <si>
    <t>JH-035</t>
  </si>
  <si>
    <t>JH-036</t>
  </si>
  <si>
    <t>MEBT</t>
  </si>
  <si>
    <t>Rack with quadrupole power supplies and controllers</t>
  </si>
  <si>
    <t>JH-037</t>
  </si>
  <si>
    <t>Rack with dipole correctors power supplies and controllers</t>
  </si>
  <si>
    <t>JH-038</t>
  </si>
  <si>
    <t>Rack with dipole correctors bulk power supply</t>
  </si>
  <si>
    <t>Power requirement is from breaker rating at PIP2IT; In the same rack as the correctors power supplies and controllers</t>
  </si>
  <si>
    <t>JH-039</t>
  </si>
  <si>
    <t>JH-040</t>
  </si>
  <si>
    <t>Rack with bunching cavities amplifiers and controllers</t>
  </si>
  <si>
    <t>Standard rack; Power requirement is from breaker rating at PIP2IT</t>
  </si>
  <si>
    <t>JH-041</t>
  </si>
  <si>
    <t>Rack with electrodes biasing power supplies and current readouts electronics</t>
  </si>
  <si>
    <t>All units occupy 1/2 rack</t>
  </si>
  <si>
    <t>JH-042</t>
  </si>
  <si>
    <t>Bunching Cavities</t>
  </si>
  <si>
    <t>JH-043</t>
  </si>
  <si>
    <t>Scrapers Vacuum Chamber</t>
  </si>
  <si>
    <t>JH-044</t>
  </si>
  <si>
    <t>Absorber Assembly</t>
  </si>
  <si>
    <t>10 gpm</t>
  </si>
  <si>
    <t>JH-045</t>
  </si>
  <si>
    <t>Kickers</t>
  </si>
  <si>
    <t>JH-046</t>
  </si>
  <si>
    <t>JH-047</t>
  </si>
  <si>
    <t>Bending dipole</t>
  </si>
  <si>
    <t>JH-049</t>
  </si>
  <si>
    <t>Chopper</t>
  </si>
  <si>
    <t>JH-052</t>
  </si>
  <si>
    <t>Allison Scanner</t>
  </si>
  <si>
    <t>JH-053</t>
  </si>
  <si>
    <t>JH-054</t>
  </si>
  <si>
    <t>Chopper HV Power supplies</t>
  </si>
  <si>
    <t>JH-055</t>
  </si>
  <si>
    <t>HLA for AC Distribution Cables</t>
  </si>
  <si>
    <t>JO-001</t>
  </si>
  <si>
    <t>HWR Cryomodule</t>
  </si>
  <si>
    <t>Cryomodule</t>
  </si>
  <si>
    <t>CM Space requirement is CM only - no "keep clear" or access volume added. Air cooling is for coupler, 800SCFH total.</t>
  </si>
  <si>
    <t>JO-002</t>
  </si>
  <si>
    <t>121.2.02</t>
  </si>
  <si>
    <t>Vacuum, Insulating</t>
  </si>
  <si>
    <t>Pumps and Controllers</t>
  </si>
  <si>
    <t>Roughing and Turbo Pumps</t>
  </si>
  <si>
    <t>Chilled Water</t>
  </si>
  <si>
    <t>Ins vac pump occupies space underneath CM, no additional floor space needed. Comms via RS232/484/485. Chilled water flow of 9-20 GPH at 50-68F. 2-20A breakers</t>
  </si>
  <si>
    <t>JO-003</t>
  </si>
  <si>
    <t>Vacuum, Cavity</t>
  </si>
  <si>
    <t>Cav vac pump occupies space underneath CM, no additional floor space needed. Comms via RS232/484/485. Chilled water flow of 5 GPH at 60F. 2-20A breakers</t>
  </si>
  <si>
    <t>JO-004</t>
  </si>
  <si>
    <t>8 cavities x 1 CM</t>
  </si>
  <si>
    <t>Air cooling is for coupler, 800SCFH (13.3 SCFM) total, &lt; 40deg F dew point, compressed air</t>
  </si>
  <si>
    <t>JO-005</t>
  </si>
  <si>
    <t>LBHB</t>
  </si>
  <si>
    <t>JO-006</t>
  </si>
  <si>
    <t>JO-007</t>
  </si>
  <si>
    <t>3 cavities x 11 CMs</t>
  </si>
  <si>
    <t>Air, Compressed</t>
  </si>
  <si>
    <t>Air flow = 16.5 SCFM</t>
  </si>
  <si>
    <t>JO-008</t>
  </si>
  <si>
    <t>6 cavities x 6 CMs</t>
  </si>
  <si>
    <t>Air flow = 33 SCFM</t>
  </si>
  <si>
    <t>JO-009</t>
  </si>
  <si>
    <t>SSR</t>
  </si>
  <si>
    <t>JO-010</t>
  </si>
  <si>
    <t>JO-011</t>
  </si>
  <si>
    <t>8 cavities x 2 CMs</t>
  </si>
  <si>
    <t>Air flow = 16 SCFM</t>
  </si>
  <si>
    <t>JO-012</t>
  </si>
  <si>
    <t>5 cavities x 7 CMs</t>
  </si>
  <si>
    <t>Air flow = 15 SCFM</t>
  </si>
  <si>
    <t>JO-013</t>
  </si>
  <si>
    <t>121.2.05</t>
  </si>
  <si>
    <t>Cold Box Station</t>
  </si>
  <si>
    <t>Cold Box Equipment</t>
  </si>
  <si>
    <t>F(F) 25, F(L) 20</t>
  </si>
  <si>
    <t>60 gpm for entire cold box station at 60 deg F or higher</t>
  </si>
  <si>
    <t>JO-014</t>
  </si>
  <si>
    <t>JO-015</t>
  </si>
  <si>
    <t>JO-016</t>
  </si>
  <si>
    <t>45,000 cfm in upper
10,000 cfm in lower portion</t>
  </si>
  <si>
    <t>JO-017</t>
  </si>
  <si>
    <t>4.5K Cold Box</t>
  </si>
  <si>
    <t>JO-018</t>
  </si>
  <si>
    <t>JO-019</t>
  </si>
  <si>
    <t>Cryo Control Cab</t>
  </si>
  <si>
    <t>JO-020</t>
  </si>
  <si>
    <t>Storage Tank</t>
  </si>
  <si>
    <t>Lhe</t>
  </si>
  <si>
    <t>Completely Unknown</t>
  </si>
  <si>
    <t>JO-021</t>
  </si>
  <si>
    <t>Welding Receptacle</t>
  </si>
  <si>
    <t>JO-022</t>
  </si>
  <si>
    <t>Generator</t>
  </si>
  <si>
    <t>For UPS</t>
  </si>
  <si>
    <t>JO-023</t>
  </si>
  <si>
    <t>Warm Compressor Section</t>
  </si>
  <si>
    <t>Compressors</t>
  </si>
  <si>
    <t>Mycom</t>
  </si>
  <si>
    <t>Amb + 10</t>
  </si>
  <si>
    <t>None</t>
  </si>
  <si>
    <t>ICW @ 200 gpm</t>
  </si>
  <si>
    <t>JO-024</t>
  </si>
  <si>
    <t>SP</t>
  </si>
  <si>
    <t>ICW @ 240 gpm</t>
  </si>
  <si>
    <t>JO-025</t>
  </si>
  <si>
    <t>LP</t>
  </si>
  <si>
    <t>JO-026</t>
  </si>
  <si>
    <t>HP</t>
  </si>
  <si>
    <t>ICW @ 480 gpm</t>
  </si>
  <si>
    <t>JO-027</t>
  </si>
  <si>
    <t>Gas Mgmt</t>
  </si>
  <si>
    <t>JO-028</t>
  </si>
  <si>
    <t>Oil Absorber</t>
  </si>
  <si>
    <t>JO-029</t>
  </si>
  <si>
    <t>Oil Coalscr</t>
  </si>
  <si>
    <t>JO-030</t>
  </si>
  <si>
    <t>Oil Dryer</t>
  </si>
  <si>
    <t>JO-031</t>
  </si>
  <si>
    <t>LP Oil Absrbr</t>
  </si>
  <si>
    <t>JO-032</t>
  </si>
  <si>
    <t>SP/LP Control Cab</t>
  </si>
  <si>
    <t>JO-033</t>
  </si>
  <si>
    <t>HP Control Cab</t>
  </si>
  <si>
    <t>JO-034</t>
  </si>
  <si>
    <t>Inventory Ctrl Cab</t>
  </si>
  <si>
    <t>JO-035</t>
  </si>
  <si>
    <t>Purifier Skid</t>
  </si>
  <si>
    <t>JO-036-A</t>
  </si>
  <si>
    <t>Air</t>
  </si>
  <si>
    <t>JO-036-B</t>
  </si>
  <si>
    <t>Standby Air Compressor</t>
  </si>
  <si>
    <t>Allocated space only for 1 standby</t>
  </si>
  <si>
    <t>JO-037</t>
  </si>
  <si>
    <t>Weld Receptacle</t>
  </si>
  <si>
    <t>JO-038</t>
  </si>
  <si>
    <t>Entire Area</t>
  </si>
  <si>
    <t>JO-039</t>
  </si>
  <si>
    <t>Network Room</t>
  </si>
  <si>
    <t>JO-040</t>
  </si>
  <si>
    <t>Main Network Room</t>
  </si>
  <si>
    <t>1-30A/208V ckt fed from UPS, 1 30A/208V ckt fed from bldg pwr, 1 20A/120V ckt fed from bldg pwr</t>
  </si>
  <si>
    <t>JO-041</t>
  </si>
  <si>
    <t>Cryo Specific Rack</t>
  </si>
  <si>
    <t>Dropdown List Tables</t>
  </si>
  <si>
    <t>WBS Names and IDs</t>
  </si>
  <si>
    <t>General</t>
  </si>
  <si>
    <t>Space Designations</t>
  </si>
  <si>
    <t>Uncertainty Multipliers</t>
  </si>
  <si>
    <t>121.2.03</t>
  </si>
  <si>
    <t>121.2.04</t>
  </si>
  <si>
    <t>HBB-Tech Support Space</t>
  </si>
  <si>
    <t>121.2.06</t>
  </si>
  <si>
    <t>121.3.03</t>
  </si>
  <si>
    <t>HBB-Mechanical/Electrical Space</t>
  </si>
  <si>
    <t>121.3.04</t>
  </si>
  <si>
    <t>HBB-Exterior Space</t>
  </si>
  <si>
    <t>121.3.05</t>
  </si>
  <si>
    <t>121.3.06</t>
  </si>
  <si>
    <t>121.3.07</t>
  </si>
  <si>
    <t>121.3.08</t>
  </si>
  <si>
    <t>121.3.09</t>
  </si>
  <si>
    <t>121.4.02</t>
  </si>
  <si>
    <t>BeamCommissioning</t>
  </si>
  <si>
    <t>121.4.04</t>
  </si>
  <si>
    <t>RingsInst</t>
  </si>
  <si>
    <t>121.5.05</t>
  </si>
  <si>
    <t>121.5.04</t>
  </si>
  <si>
    <t>Level 2</t>
  </si>
  <si>
    <t>LG-Exterior Space</t>
  </si>
  <si>
    <t>BTL-Muon Campus Stub</t>
  </si>
  <si>
    <t>BeamComissioning</t>
  </si>
  <si>
    <t>Sub-Tier Systems</t>
  </si>
  <si>
    <t>Chopper Kicker</t>
  </si>
  <si>
    <t>Computers, Center Service</t>
  </si>
  <si>
    <t xml:space="preserve">Magnets, C-dipole </t>
  </si>
  <si>
    <t>MEBT Buncher Cavity</t>
  </si>
  <si>
    <t>Diagnostic Room</t>
  </si>
  <si>
    <t>MW</t>
  </si>
  <si>
    <t>Reverse Osmosis</t>
  </si>
  <si>
    <t xml:space="preserve">Magnets, Large Bore </t>
  </si>
  <si>
    <t>RWC</t>
  </si>
  <si>
    <t>Laser Transport</t>
  </si>
  <si>
    <t>Toroid</t>
  </si>
  <si>
    <t>Utility Nitrogen</t>
  </si>
  <si>
    <t xml:space="preserve">Magnets, Septum </t>
  </si>
  <si>
    <t xml:space="preserve">Magnets, Skew Quadrupole </t>
  </si>
  <si>
    <t xml:space="preserve">Magnets, Sweep </t>
  </si>
  <si>
    <t xml:space="preserve">Magnets, Switch </t>
  </si>
  <si>
    <t>Components</t>
  </si>
  <si>
    <t>Cavities</t>
  </si>
  <si>
    <t>Alarms</t>
  </si>
  <si>
    <t>Critical Device Controller</t>
  </si>
  <si>
    <t>Console Computers</t>
  </si>
  <si>
    <t xml:space="preserve">Flow Monitors </t>
  </si>
  <si>
    <t>Interlock Gates</t>
  </si>
  <si>
    <t>Beamline</t>
  </si>
  <si>
    <t>Dewar</t>
  </si>
  <si>
    <t>ODH Monitor</t>
  </si>
  <si>
    <t>Other Hardware Devices</t>
  </si>
  <si>
    <t>Filter</t>
  </si>
  <si>
    <t>Chiller</t>
  </si>
  <si>
    <t>Strainer</t>
  </si>
  <si>
    <t>Controllers</t>
  </si>
  <si>
    <t>Vanes</t>
  </si>
  <si>
    <t>4'W x 6'H x 3'D</t>
  </si>
  <si>
    <t>Walls</t>
  </si>
  <si>
    <t>Power to Rack</t>
  </si>
  <si>
    <t>Cable Types</t>
  </si>
  <si>
    <t>WIFI</t>
  </si>
  <si>
    <t>Floors</t>
  </si>
  <si>
    <t>Bare concrete</t>
  </si>
  <si>
    <t>Disclaimer:</t>
  </si>
  <si>
    <t>amplifiers at 2mA. CW RF, specify the amplifiers to accelrate 2MW of beam in the cavities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</si>
</sst>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rgb="FF00339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9"/>
      <color indexed="81"/>
      <name val="Tahoma"/>
      <family val="2"/>
    </font>
    <font>
      <b/>
      <sz val="22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sz val="9"/>
      <color indexed="81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lightUp"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7F7F7F"/>
      </left>
      <right/>
      <top style="medium">
        <color auto="1"/>
      </top>
      <bottom style="thin">
        <color rgb="FF7F7F7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rgb="FF7F7F7F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rgb="FF7F7F7F"/>
      </left>
      <right style="thin">
        <color rgb="FF7F7F7F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ck">
        <color auto="1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/>
      <right style="thin">
        <color rgb="FF7F7F7F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rgb="FF7F7F7F"/>
      </left>
      <right/>
      <top style="thick">
        <color auto="1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/>
      <right style="thin">
        <color rgb="FF7F7F7F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rgb="FF7F7F7F"/>
      </left>
      <right/>
      <top style="thin">
        <color rgb="FF7F7F7F"/>
      </top>
      <bottom style="thick">
        <color auto="1"/>
      </bottom>
      <diagonal/>
    </border>
    <border>
      <left/>
      <right style="thin">
        <color theme="0" tint="-0.499984740745262"/>
      </right>
      <top style="thick">
        <color auto="1"/>
      </top>
      <bottom/>
      <diagonal/>
    </border>
    <border>
      <left style="thin">
        <color theme="0" tint="-0.499984740745262"/>
      </left>
      <right/>
      <top style="thick">
        <color auto="1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7F7F7F"/>
      </left>
      <right style="thin">
        <color rgb="FF7F7F7F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rgb="FF7F7F7F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/>
      <right style="thin">
        <color rgb="FF7F7F7F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16" fillId="23" borderId="13" applyNumberFormat="0" applyAlignment="0" applyProtection="0"/>
  </cellStyleXfs>
  <cellXfs count="501">
    <xf numFmtId="0" fontId="0" fillId="0" borderId="0" xfId="0"/>
    <xf numFmtId="0" fontId="3" fillId="0" borderId="0" xfId="0" applyFont="1"/>
    <xf numFmtId="0" fontId="0" fillId="0" borderId="0" xfId="0" pivotButton="1"/>
    <xf numFmtId="0" fontId="0" fillId="0" borderId="0" xfId="0" applyNumberFormat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8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1" fillId="0" borderId="0" xfId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5" xfId="0" applyFont="1" applyBorder="1"/>
    <xf numFmtId="0" fontId="5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11" fillId="0" borderId="0" xfId="0" applyFont="1" applyProtection="1">
      <protection locked="0"/>
    </xf>
    <xf numFmtId="0" fontId="7" fillId="18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165" fontId="6" fillId="2" borderId="0" xfId="0" applyNumberFormat="1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8" borderId="0" xfId="0" applyFont="1" applyFill="1" applyAlignment="1" applyProtection="1">
      <alignment horizontal="center" vertical="center" wrapText="1"/>
      <protection locked="0"/>
    </xf>
    <xf numFmtId="0" fontId="9" fillId="13" borderId="0" xfId="0" applyFont="1" applyFill="1" applyAlignment="1" applyProtection="1">
      <alignment horizontal="center" vertical="center" wrapText="1"/>
      <protection locked="0"/>
    </xf>
    <xf numFmtId="0" fontId="9" fillId="14" borderId="0" xfId="0" applyFont="1" applyFill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7" fillId="16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165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2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3" fillId="24" borderId="13" xfId="3" applyNumberFormat="1" applyFont="1" applyFill="1" applyAlignment="1" applyProtection="1">
      <alignment horizontal="left" vertical="center"/>
    </xf>
    <xf numFmtId="165" fontId="3" fillId="24" borderId="13" xfId="3" applyNumberFormat="1" applyFont="1" applyFill="1" applyAlignment="1" applyProtection="1">
      <alignment vertical="center"/>
    </xf>
    <xf numFmtId="0" fontId="3" fillId="24" borderId="13" xfId="3" applyFont="1" applyFill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17" fillId="25" borderId="0" xfId="0" applyFont="1" applyFill="1" applyProtection="1">
      <protection locked="0"/>
    </xf>
    <xf numFmtId="9" fontId="0" fillId="0" borderId="0" xfId="2" applyFont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11" fillId="0" borderId="0" xfId="0" applyFont="1" applyBorder="1" applyProtection="1">
      <protection locked="0"/>
    </xf>
    <xf numFmtId="9" fontId="3" fillId="0" borderId="5" xfId="3" applyNumberFormat="1" applyFont="1" applyFill="1" applyBorder="1" applyAlignment="1">
      <alignment horizontal="center" vertical="center"/>
    </xf>
    <xf numFmtId="9" fontId="3" fillId="24" borderId="14" xfId="3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8" fillId="20" borderId="0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165" fontId="3" fillId="24" borderId="16" xfId="3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24" borderId="16" xfId="3" applyNumberFormat="1" applyFont="1" applyFill="1" applyBorder="1" applyAlignment="1" applyProtection="1">
      <alignment horizontal="left" vertical="center"/>
    </xf>
    <xf numFmtId="2" fontId="3" fillId="24" borderId="15" xfId="3" applyNumberFormat="1" applyFont="1" applyFill="1" applyBorder="1" applyAlignment="1" applyProtection="1">
      <alignment vertical="center"/>
    </xf>
    <xf numFmtId="0" fontId="0" fillId="0" borderId="0" xfId="0" pivotButton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9" fontId="3" fillId="24" borderId="13" xfId="3" applyNumberFormat="1" applyFont="1" applyFill="1" applyBorder="1" applyAlignment="1" applyProtection="1">
      <alignment horizontal="center" vertical="center"/>
    </xf>
    <xf numFmtId="9" fontId="3" fillId="24" borderId="16" xfId="3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quotePrefix="1" applyFont="1" applyBorder="1" applyAlignment="1" applyProtection="1">
      <alignment vertical="center"/>
      <protection locked="0"/>
    </xf>
    <xf numFmtId="2" fontId="3" fillId="24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4" borderId="13" xfId="3" applyNumberFormat="1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quotePrefix="1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vertical="center"/>
      <protection locked="0"/>
    </xf>
    <xf numFmtId="0" fontId="3" fillId="24" borderId="16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" fontId="9" fillId="0" borderId="0" xfId="0" applyNumberFormat="1" applyFont="1" applyProtection="1"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3" fontId="3" fillId="24" borderId="13" xfId="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9" fontId="0" fillId="24" borderId="13" xfId="3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quotePrefix="1" applyFont="1" applyAlignment="1" applyProtection="1">
      <alignment vertical="center"/>
      <protection locked="0"/>
    </xf>
    <xf numFmtId="2" fontId="0" fillId="24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3" fontId="0" fillId="24" borderId="13" xfId="3" applyNumberFormat="1" applyFont="1" applyFill="1" applyBorder="1" applyAlignment="1" applyProtection="1">
      <alignment vertical="center"/>
    </xf>
    <xf numFmtId="2" fontId="0" fillId="24" borderId="15" xfId="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quotePrefix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26" borderId="0" xfId="0" applyFont="1" applyFill="1" applyProtection="1">
      <protection locked="0"/>
    </xf>
    <xf numFmtId="0" fontId="9" fillId="0" borderId="0" xfId="0" quotePrefix="1" applyFont="1" applyProtection="1">
      <protection locked="0"/>
    </xf>
    <xf numFmtId="0" fontId="3" fillId="24" borderId="22" xfId="3" applyNumberFormat="1" applyFont="1" applyFill="1" applyBorder="1" applyAlignment="1" applyProtection="1">
      <alignment horizontal="left" vertical="center"/>
    </xf>
    <xf numFmtId="165" fontId="3" fillId="24" borderId="22" xfId="3" applyNumberFormat="1" applyFont="1" applyFill="1" applyBorder="1" applyAlignment="1" applyProtection="1">
      <alignment vertical="center"/>
    </xf>
    <xf numFmtId="9" fontId="3" fillId="24" borderId="22" xfId="3" applyNumberFormat="1" applyFont="1" applyFill="1" applyBorder="1" applyAlignment="1" applyProtection="1">
      <alignment horizontal="center" vertical="center"/>
    </xf>
    <xf numFmtId="2" fontId="3" fillId="24" borderId="23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24" borderId="25" xfId="3" applyNumberFormat="1" applyFont="1" applyFill="1" applyBorder="1" applyAlignment="1" applyProtection="1">
      <alignment horizontal="left" vertical="center"/>
    </xf>
    <xf numFmtId="0" fontId="0" fillId="0" borderId="21" xfId="0" applyBorder="1" applyProtection="1">
      <protection locked="0"/>
    </xf>
    <xf numFmtId="0" fontId="3" fillId="24" borderId="22" xfId="3" applyFont="1" applyFill="1" applyBorder="1" applyAlignment="1" applyProtection="1">
      <alignment horizontal="center" vertical="center" wrapText="1"/>
    </xf>
    <xf numFmtId="2" fontId="3" fillId="24" borderId="27" xfId="0" applyNumberFormat="1" applyFont="1" applyFill="1" applyBorder="1" applyAlignment="1" applyProtection="1">
      <alignment vertical="center"/>
      <protection locked="0"/>
    </xf>
    <xf numFmtId="0" fontId="3" fillId="24" borderId="20" xfId="3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Protection="1">
      <protection locked="0"/>
    </xf>
    <xf numFmtId="0" fontId="3" fillId="27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9" fontId="3" fillId="24" borderId="0" xfId="3" applyNumberFormat="1" applyFont="1" applyFill="1" applyBorder="1" applyAlignment="1" applyProtection="1">
      <alignment horizontal="center" vertical="center"/>
    </xf>
    <xf numFmtId="2" fontId="3" fillId="24" borderId="0" xfId="0" applyNumberFormat="1" applyFont="1" applyFill="1" applyBorder="1" applyAlignment="1" applyProtection="1">
      <alignment vertical="center"/>
      <protection locked="0"/>
    </xf>
    <xf numFmtId="0" fontId="3" fillId="24" borderId="0" xfId="3" applyNumberFormat="1" applyFont="1" applyFill="1" applyBorder="1" applyAlignment="1" applyProtection="1">
      <alignment horizontal="center" vertical="center"/>
      <protection locked="0"/>
    </xf>
    <xf numFmtId="165" fontId="3" fillId="24" borderId="15" xfId="3" applyNumberFormat="1" applyFont="1" applyFill="1" applyBorder="1" applyAlignment="1" applyProtection="1">
      <alignment vertical="center"/>
    </xf>
    <xf numFmtId="165" fontId="3" fillId="24" borderId="24" xfId="3" applyNumberFormat="1" applyFont="1" applyFill="1" applyBorder="1" applyAlignment="1" applyProtection="1">
      <alignment vertical="center"/>
    </xf>
    <xf numFmtId="0" fontId="3" fillId="24" borderId="16" xfId="3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24" borderId="22" xfId="3" applyNumberFormat="1" applyFont="1" applyFill="1" applyBorder="1" applyAlignment="1" applyProtection="1">
      <alignment horizontal="center" vertical="center"/>
      <protection locked="0"/>
    </xf>
    <xf numFmtId="165" fontId="3" fillId="24" borderId="0" xfId="3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24" borderId="0" xfId="3" applyNumberFormat="1" applyFont="1" applyFill="1" applyBorder="1" applyAlignment="1" applyProtection="1">
      <alignment horizontal="left" vertical="center"/>
    </xf>
    <xf numFmtId="9" fontId="0" fillId="24" borderId="0" xfId="3" applyNumberFormat="1" applyFont="1" applyFill="1" applyBorder="1" applyAlignment="1" applyProtection="1">
      <alignment horizontal="center" vertical="center"/>
    </xf>
    <xf numFmtId="2" fontId="0" fillId="2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5" fontId="3" fillId="24" borderId="25" xfId="3" applyNumberFormat="1" applyFont="1" applyFill="1" applyBorder="1" applyAlignment="1" applyProtection="1">
      <alignment vertical="center"/>
    </xf>
    <xf numFmtId="164" fontId="3" fillId="0" borderId="21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2" fontId="3" fillId="24" borderId="29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Border="1" applyProtection="1">
      <protection locked="0"/>
    </xf>
    <xf numFmtId="0" fontId="0" fillId="0" borderId="21" xfId="0" applyBorder="1" applyAlignment="1" applyProtection="1">
      <alignment vertical="center"/>
      <protection locked="0"/>
    </xf>
    <xf numFmtId="0" fontId="3" fillId="0" borderId="21" xfId="0" quotePrefix="1" applyFont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24" borderId="25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165" fontId="3" fillId="24" borderId="13" xfId="3" applyNumberFormat="1" applyFont="1" applyFill="1" applyBorder="1" applyAlignment="1" applyProtection="1">
      <alignment vertical="center"/>
    </xf>
    <xf numFmtId="0" fontId="3" fillId="24" borderId="13" xfId="3" applyNumberFormat="1" applyFont="1" applyFill="1" applyBorder="1" applyAlignment="1" applyProtection="1">
      <alignment horizontal="center" vertical="center"/>
      <protection locked="0"/>
    </xf>
    <xf numFmtId="0" fontId="3" fillId="24" borderId="13" xfId="3" applyFont="1" applyFill="1" applyBorder="1" applyAlignment="1" applyProtection="1">
      <alignment horizontal="center" vertical="center" wrapText="1"/>
    </xf>
    <xf numFmtId="0" fontId="3" fillId="24" borderId="13" xfId="3" applyNumberFormat="1" applyFont="1" applyFill="1" applyBorder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9" fontId="0" fillId="24" borderId="16" xfId="3" applyNumberFormat="1" applyFont="1" applyFill="1" applyBorder="1" applyAlignment="1" applyProtection="1">
      <alignment horizontal="center" vertical="center"/>
    </xf>
    <xf numFmtId="9" fontId="0" fillId="24" borderId="22" xfId="3" applyNumberFormat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3" applyNumberFormat="1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24" borderId="0" xfId="3" applyFont="1" applyFill="1" applyBorder="1" applyAlignment="1" applyProtection="1">
      <alignment horizontal="center" vertical="center" wrapText="1"/>
    </xf>
    <xf numFmtId="3" fontId="3" fillId="24" borderId="1" xfId="3" applyNumberFormat="1" applyFont="1" applyFill="1" applyBorder="1" applyAlignment="1" applyProtection="1">
      <alignment vertical="center"/>
    </xf>
    <xf numFmtId="3" fontId="3" fillId="24" borderId="30" xfId="3" applyNumberFormat="1" applyFont="1" applyFill="1" applyBorder="1" applyAlignment="1" applyProtection="1">
      <alignment vertical="center"/>
    </xf>
    <xf numFmtId="3" fontId="0" fillId="24" borderId="30" xfId="3" applyNumberFormat="1" applyFont="1" applyFill="1" applyBorder="1" applyAlignment="1" applyProtection="1">
      <alignment vertical="center"/>
    </xf>
    <xf numFmtId="3" fontId="3" fillId="24" borderId="31" xfId="3" applyNumberFormat="1" applyFont="1" applyFill="1" applyBorder="1" applyAlignment="1" applyProtection="1">
      <alignment vertical="center"/>
    </xf>
    <xf numFmtId="3" fontId="3" fillId="24" borderId="5" xfId="3" applyNumberFormat="1" applyFont="1" applyFill="1" applyBorder="1" applyAlignment="1" applyProtection="1">
      <alignment vertical="center"/>
    </xf>
    <xf numFmtId="3" fontId="3" fillId="24" borderId="32" xfId="3" applyNumberFormat="1" applyFont="1" applyFill="1" applyBorder="1" applyAlignment="1" applyProtection="1">
      <alignment vertical="center"/>
    </xf>
    <xf numFmtId="3" fontId="0" fillId="24" borderId="32" xfId="3" applyNumberFormat="1" applyFont="1" applyFill="1" applyBorder="1" applyAlignment="1" applyProtection="1">
      <alignment vertical="center"/>
    </xf>
    <xf numFmtId="2" fontId="3" fillId="24" borderId="32" xfId="3" applyNumberFormat="1" applyFont="1" applyFill="1" applyBorder="1" applyAlignment="1" applyProtection="1">
      <alignment vertical="center"/>
    </xf>
    <xf numFmtId="2" fontId="0" fillId="24" borderId="32" xfId="3" applyNumberFormat="1" applyFont="1" applyFill="1" applyBorder="1" applyAlignment="1" applyProtection="1">
      <alignment vertical="center"/>
    </xf>
    <xf numFmtId="0" fontId="3" fillId="24" borderId="33" xfId="3" applyNumberFormat="1" applyFont="1" applyFill="1" applyBorder="1" applyAlignment="1" applyProtection="1">
      <alignment horizontal="left" vertical="center"/>
    </xf>
    <xf numFmtId="165" fontId="3" fillId="24" borderId="34" xfId="3" applyNumberFormat="1" applyFont="1" applyFill="1" applyBorder="1" applyAlignment="1" applyProtection="1">
      <alignment vertical="center"/>
    </xf>
    <xf numFmtId="0" fontId="23" fillId="27" borderId="0" xfId="0" applyFont="1" applyFill="1" applyBorder="1" applyAlignment="1">
      <alignment vertical="center"/>
    </xf>
    <xf numFmtId="0" fontId="3" fillId="27" borderId="0" xfId="0" applyFont="1" applyFill="1" applyBorder="1" applyAlignment="1" applyProtection="1">
      <alignment horizontal="center" vertical="center"/>
      <protection locked="0"/>
    </xf>
    <xf numFmtId="0" fontId="3" fillId="27" borderId="0" xfId="0" applyNumberFormat="1" applyFont="1" applyFill="1" applyBorder="1" applyAlignment="1" applyProtection="1">
      <alignment horizontal="center" vertical="center"/>
      <protection locked="0"/>
    </xf>
    <xf numFmtId="0" fontId="3" fillId="27" borderId="0" xfId="0" applyFont="1" applyFill="1" applyAlignment="1" applyProtection="1">
      <alignment horizontal="center" vertical="center" wrapText="1"/>
      <protection locked="0"/>
    </xf>
    <xf numFmtId="0" fontId="3" fillId="27" borderId="0" xfId="0" applyFont="1" applyFill="1" applyAlignment="1" applyProtection="1">
      <alignment horizontal="center" vertical="center"/>
      <protection locked="0"/>
    </xf>
    <xf numFmtId="0" fontId="0" fillId="27" borderId="0" xfId="0" applyFont="1" applyFill="1" applyBorder="1" applyAlignment="1" applyProtection="1">
      <alignment vertical="center"/>
      <protection locked="0"/>
    </xf>
    <xf numFmtId="0" fontId="0" fillId="2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28" borderId="0" xfId="0" applyFont="1" applyFill="1" applyBorder="1" applyAlignment="1" applyProtection="1">
      <alignment horizontal="center" vertical="center" wrapText="1"/>
      <protection locked="0"/>
    </xf>
    <xf numFmtId="0" fontId="3" fillId="29" borderId="0" xfId="0" applyFont="1" applyFill="1" applyAlignment="1" applyProtection="1">
      <alignment vertical="center"/>
      <protection locked="0"/>
    </xf>
    <xf numFmtId="3" fontId="3" fillId="24" borderId="16" xfId="3" applyNumberFormat="1" applyFont="1" applyFill="1" applyBorder="1" applyAlignment="1" applyProtection="1">
      <alignment vertical="center"/>
    </xf>
    <xf numFmtId="2" fontId="3" fillId="24" borderId="28" xfId="3" applyNumberFormat="1" applyFont="1" applyFill="1" applyBorder="1" applyAlignment="1" applyProtection="1">
      <alignment vertical="center"/>
    </xf>
    <xf numFmtId="3" fontId="3" fillId="24" borderId="22" xfId="3" applyNumberFormat="1" applyFont="1" applyFill="1" applyBorder="1" applyAlignment="1" applyProtection="1">
      <alignment vertical="center"/>
    </xf>
    <xf numFmtId="2" fontId="3" fillId="24" borderId="24" xfId="3" applyNumberFormat="1" applyFont="1" applyFill="1" applyBorder="1" applyAlignment="1" applyProtection="1">
      <alignment vertical="center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24" borderId="36" xfId="3" applyNumberFormat="1" applyFont="1" applyFill="1" applyBorder="1" applyAlignment="1" applyProtection="1">
      <alignment horizontal="left" vertical="center"/>
    </xf>
    <xf numFmtId="165" fontId="3" fillId="24" borderId="36" xfId="3" applyNumberFormat="1" applyFont="1" applyFill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9" fontId="3" fillId="24" borderId="35" xfId="3" applyNumberFormat="1" applyFont="1" applyFill="1" applyBorder="1" applyAlignment="1" applyProtection="1">
      <alignment horizontal="center" vertical="center"/>
    </xf>
    <xf numFmtId="0" fontId="3" fillId="27" borderId="35" xfId="0" applyFont="1" applyFill="1" applyBorder="1" applyAlignment="1" applyProtection="1">
      <alignment vertical="center"/>
      <protection locked="0"/>
    </xf>
    <xf numFmtId="2" fontId="3" fillId="24" borderId="37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27" borderId="35" xfId="0" applyFont="1" applyFill="1" applyBorder="1" applyAlignment="1" applyProtection="1">
      <alignment horizontal="center" vertical="center"/>
      <protection locked="0"/>
    </xf>
    <xf numFmtId="3" fontId="3" fillId="24" borderId="36" xfId="3" applyNumberFormat="1" applyFont="1" applyFill="1" applyBorder="1" applyAlignment="1" applyProtection="1">
      <alignment vertical="center"/>
    </xf>
    <xf numFmtId="3" fontId="3" fillId="24" borderId="38" xfId="3" applyNumberFormat="1" applyFont="1" applyFill="1" applyBorder="1" applyAlignment="1" applyProtection="1">
      <alignment vertical="center"/>
    </xf>
    <xf numFmtId="2" fontId="3" fillId="24" borderId="39" xfId="3" applyNumberFormat="1" applyFont="1" applyFill="1" applyBorder="1" applyAlignment="1" applyProtection="1">
      <alignment vertical="center"/>
    </xf>
    <xf numFmtId="0" fontId="3" fillId="27" borderId="35" xfId="0" applyNumberFormat="1" applyFont="1" applyFill="1" applyBorder="1" applyAlignment="1" applyProtection="1">
      <alignment horizontal="center" vertical="center"/>
      <protection locked="0"/>
    </xf>
    <xf numFmtId="0" fontId="3" fillId="24" borderId="36" xfId="3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Protection="1">
      <protection locked="0"/>
    </xf>
    <xf numFmtId="0" fontId="0" fillId="0" borderId="35" xfId="0" applyBorder="1" applyProtection="1">
      <protection locked="0"/>
    </xf>
    <xf numFmtId="9" fontId="3" fillId="24" borderId="21" xfId="3" applyNumberFormat="1" applyFont="1" applyFill="1" applyBorder="1" applyAlignment="1" applyProtection="1">
      <alignment horizontal="center" vertical="center"/>
    </xf>
    <xf numFmtId="0" fontId="3" fillId="27" borderId="21" xfId="0" applyFont="1" applyFill="1" applyBorder="1" applyAlignment="1" applyProtection="1">
      <alignment vertical="center"/>
      <protection locked="0"/>
    </xf>
    <xf numFmtId="3" fontId="3" fillId="24" borderId="25" xfId="3" applyNumberFormat="1" applyFont="1" applyFill="1" applyBorder="1" applyAlignment="1" applyProtection="1">
      <alignment vertical="center"/>
    </xf>
    <xf numFmtId="3" fontId="3" fillId="24" borderId="40" xfId="3" applyNumberFormat="1" applyFont="1" applyFill="1" applyBorder="1" applyAlignment="1" applyProtection="1">
      <alignment vertical="center"/>
    </xf>
    <xf numFmtId="2" fontId="3" fillId="24" borderId="26" xfId="3" applyNumberFormat="1" applyFont="1" applyFill="1" applyBorder="1" applyAlignment="1" applyProtection="1">
      <alignment vertical="center"/>
    </xf>
    <xf numFmtId="0" fontId="3" fillId="0" borderId="35" xfId="0" quotePrefix="1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0" fillId="27" borderId="0" xfId="0" applyFont="1" applyFill="1" applyAlignment="1" applyProtection="1">
      <alignment horizontal="center" vertical="center"/>
      <protection locked="0"/>
    </xf>
    <xf numFmtId="0" fontId="0" fillId="27" borderId="0" xfId="0" quotePrefix="1" applyFont="1" applyFill="1" applyBorder="1" applyAlignment="1" applyProtection="1">
      <alignment vertical="center"/>
      <protection locked="0"/>
    </xf>
    <xf numFmtId="0" fontId="0" fillId="29" borderId="0" xfId="0" applyFont="1" applyFill="1" applyBorder="1" applyAlignment="1" applyProtection="1">
      <alignment vertical="center"/>
      <protection locked="0"/>
    </xf>
    <xf numFmtId="0" fontId="0" fillId="29" borderId="18" xfId="0" applyFont="1" applyFill="1" applyBorder="1" applyAlignment="1" applyProtection="1">
      <alignment vertical="center"/>
      <protection locked="0"/>
    </xf>
    <xf numFmtId="0" fontId="0" fillId="29" borderId="0" xfId="0" applyFont="1" applyFill="1" applyAlignment="1" applyProtection="1">
      <alignment vertical="center"/>
      <protection locked="0"/>
    </xf>
    <xf numFmtId="0" fontId="0" fillId="29" borderId="0" xfId="0" applyFont="1" applyFill="1" applyBorder="1" applyAlignment="1" applyProtection="1">
      <alignment horizontal="center" vertical="center"/>
      <protection locked="0"/>
    </xf>
    <xf numFmtId="0" fontId="0" fillId="29" borderId="0" xfId="0" applyFont="1" applyFill="1" applyAlignment="1" applyProtection="1">
      <alignment horizontal="center" vertical="center" wrapText="1"/>
      <protection locked="0"/>
    </xf>
    <xf numFmtId="0" fontId="3" fillId="29" borderId="0" xfId="0" applyFont="1" applyFill="1" applyBorder="1" applyAlignment="1" applyProtection="1">
      <alignment vertical="center"/>
      <protection locked="0"/>
    </xf>
    <xf numFmtId="3" fontId="3" fillId="24" borderId="41" xfId="3" applyNumberFormat="1" applyFont="1" applyFill="1" applyBorder="1" applyAlignment="1" applyProtection="1">
      <alignment vertical="center"/>
    </xf>
    <xf numFmtId="3" fontId="3" fillId="24" borderId="0" xfId="3" applyNumberFormat="1" applyFont="1" applyFill="1" applyBorder="1" applyAlignment="1" applyProtection="1">
      <alignment vertical="center"/>
    </xf>
    <xf numFmtId="2" fontId="3" fillId="24" borderId="0" xfId="3" applyNumberFormat="1" applyFont="1" applyFill="1" applyBorder="1" applyAlignment="1" applyProtection="1">
      <alignment vertical="center"/>
    </xf>
    <xf numFmtId="165" fontId="3" fillId="24" borderId="28" xfId="3" applyNumberFormat="1" applyFont="1" applyFill="1" applyBorder="1" applyAlignment="1" applyProtection="1">
      <alignment vertical="center"/>
    </xf>
    <xf numFmtId="3" fontId="3" fillId="24" borderId="42" xfId="3" applyNumberFormat="1" applyFont="1" applyFill="1" applyBorder="1" applyAlignment="1" applyProtection="1">
      <alignment vertical="center"/>
    </xf>
    <xf numFmtId="2" fontId="3" fillId="24" borderId="42" xfId="3" applyNumberFormat="1" applyFont="1" applyFill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29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vertical="center" wrapText="1"/>
      <protection locked="0"/>
    </xf>
    <xf numFmtId="2" fontId="0" fillId="24" borderId="27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3" fillId="27" borderId="43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3" fillId="24" borderId="0" xfId="3" applyNumberFormat="1" applyFont="1" applyFill="1" applyBorder="1" applyAlignment="1" applyProtection="1">
      <alignment vertical="center"/>
      <protection locked="0"/>
    </xf>
    <xf numFmtId="165" fontId="3" fillId="24" borderId="20" xfId="3" applyNumberFormat="1" applyFont="1" applyFill="1" applyBorder="1" applyAlignment="1" applyProtection="1">
      <alignment vertical="center"/>
    </xf>
    <xf numFmtId="2" fontId="0" fillId="24" borderId="23" xfId="0" applyNumberFormat="1" applyFont="1" applyFill="1" applyBorder="1" applyAlignment="1" applyProtection="1">
      <alignment vertical="center"/>
      <protection locked="0"/>
    </xf>
    <xf numFmtId="3" fontId="0" fillId="24" borderId="22" xfId="3" applyNumberFormat="1" applyFont="1" applyFill="1" applyBorder="1" applyAlignment="1" applyProtection="1">
      <alignment vertical="center"/>
    </xf>
    <xf numFmtId="3" fontId="0" fillId="24" borderId="1" xfId="3" applyNumberFormat="1" applyFont="1" applyFill="1" applyBorder="1" applyAlignment="1" applyProtection="1">
      <alignment vertical="center"/>
    </xf>
    <xf numFmtId="2" fontId="0" fillId="24" borderId="24" xfId="3" applyNumberFormat="1" applyFont="1" applyFill="1" applyBorder="1" applyAlignment="1" applyProtection="1">
      <alignment vertical="center"/>
    </xf>
    <xf numFmtId="0" fontId="0" fillId="0" borderId="48" xfId="0" applyBorder="1" applyAlignment="1" applyProtection="1">
      <alignment vertical="center" wrapText="1"/>
      <protection locked="0"/>
    </xf>
    <xf numFmtId="0" fontId="3" fillId="24" borderId="49" xfId="3" applyNumberFormat="1" applyFont="1" applyFill="1" applyBorder="1" applyAlignment="1" applyProtection="1">
      <alignment horizontal="left" vertical="center"/>
    </xf>
    <xf numFmtId="165" fontId="3" fillId="24" borderId="49" xfId="3" applyNumberFormat="1" applyFont="1" applyFill="1" applyBorder="1" applyAlignment="1" applyProtection="1">
      <alignment vertical="center"/>
    </xf>
    <xf numFmtId="164" fontId="3" fillId="0" borderId="50" xfId="0" applyNumberFormat="1" applyFont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3" fillId="24" borderId="53" xfId="3" applyNumberFormat="1" applyFont="1" applyFill="1" applyBorder="1" applyAlignment="1" applyProtection="1">
      <alignment horizontal="left" vertical="center"/>
    </xf>
    <xf numFmtId="165" fontId="3" fillId="24" borderId="53" xfId="3" applyNumberFormat="1" applyFont="1" applyFill="1" applyBorder="1" applyAlignment="1" applyProtection="1">
      <alignment vertical="center"/>
    </xf>
    <xf numFmtId="164" fontId="3" fillId="0" borderId="54" xfId="0" applyNumberFormat="1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9" fontId="0" fillId="24" borderId="56" xfId="3" applyNumberFormat="1" applyFont="1" applyFill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50" xfId="0" quotePrefix="1" applyFont="1" applyBorder="1" applyAlignment="1" applyProtection="1">
      <alignment vertical="center"/>
      <protection locked="0"/>
    </xf>
    <xf numFmtId="2" fontId="0" fillId="24" borderId="57" xfId="0" applyNumberFormat="1" applyFont="1" applyFill="1" applyBorder="1" applyAlignment="1" applyProtection="1">
      <alignment vertical="center"/>
      <protection locked="0"/>
    </xf>
    <xf numFmtId="0" fontId="0" fillId="0" borderId="50" xfId="0" applyFont="1" applyFill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/>
      <protection locked="0"/>
    </xf>
    <xf numFmtId="3" fontId="0" fillId="24" borderId="56" xfId="3" applyNumberFormat="1" applyFont="1" applyFill="1" applyBorder="1" applyAlignment="1" applyProtection="1">
      <alignment vertical="center"/>
    </xf>
    <xf numFmtId="3" fontId="0" fillId="24" borderId="59" xfId="3" applyNumberFormat="1" applyFont="1" applyFill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  <protection locked="0"/>
    </xf>
    <xf numFmtId="2" fontId="0" fillId="24" borderId="60" xfId="3" applyNumberFormat="1" applyFont="1" applyFill="1" applyBorder="1" applyAlignment="1" applyProtection="1">
      <alignment vertical="center"/>
    </xf>
    <xf numFmtId="0" fontId="3" fillId="0" borderId="50" xfId="0" applyNumberFormat="1" applyFont="1" applyBorder="1" applyAlignment="1" applyProtection="1">
      <alignment horizontal="center" vertical="center"/>
      <protection locked="0"/>
    </xf>
    <xf numFmtId="0" fontId="3" fillId="27" borderId="50" xfId="0" applyFont="1" applyFill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Protection="1">
      <protection locked="0"/>
    </xf>
    <xf numFmtId="0" fontId="9" fillId="0" borderId="45" xfId="0" applyFont="1" applyBorder="1" applyProtection="1"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9" fontId="0" fillId="24" borderId="53" xfId="3" applyNumberFormat="1" applyFont="1" applyFill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54" xfId="0" quotePrefix="1" applyFont="1" applyBorder="1" applyAlignment="1" applyProtection="1">
      <alignment vertical="center"/>
      <protection locked="0"/>
    </xf>
    <xf numFmtId="2" fontId="0" fillId="24" borderId="61" xfId="0" applyNumberFormat="1" applyFont="1" applyFill="1" applyBorder="1" applyAlignment="1" applyProtection="1">
      <alignment vertical="center"/>
      <protection locked="0"/>
    </xf>
    <xf numFmtId="0" fontId="3" fillId="27" borderId="54" xfId="0" applyFont="1" applyFill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locked="0"/>
    </xf>
    <xf numFmtId="3" fontId="0" fillId="24" borderId="53" xfId="3" applyNumberFormat="1" applyFont="1" applyFill="1" applyBorder="1" applyAlignment="1" applyProtection="1">
      <alignment vertical="center"/>
    </xf>
    <xf numFmtId="3" fontId="0" fillId="24" borderId="63" xfId="3" applyNumberFormat="1" applyFont="1" applyFill="1" applyBorder="1" applyAlignment="1" applyProtection="1">
      <alignment vertical="center"/>
    </xf>
    <xf numFmtId="0" fontId="3" fillId="0" borderId="54" xfId="0" applyFont="1" applyBorder="1" applyAlignment="1" applyProtection="1">
      <alignment vertical="center"/>
      <protection locked="0"/>
    </xf>
    <xf numFmtId="2" fontId="0" fillId="24" borderId="64" xfId="3" applyNumberFormat="1" applyFont="1" applyFill="1" applyBorder="1" applyAlignment="1" applyProtection="1">
      <alignment vertical="center"/>
    </xf>
    <xf numFmtId="0" fontId="3" fillId="0" borderId="54" xfId="0" applyNumberFormat="1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Protection="1"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9" fontId="0" fillId="24" borderId="20" xfId="3" applyNumberFormat="1" applyFont="1" applyFill="1" applyBorder="1" applyAlignment="1" applyProtection="1">
      <alignment horizontal="center" vertical="center"/>
    </xf>
    <xf numFmtId="9" fontId="0" fillId="24" borderId="49" xfId="3" applyNumberFormat="1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vertical="center"/>
      <protection locked="0"/>
    </xf>
    <xf numFmtId="0" fontId="0" fillId="27" borderId="54" xfId="0" applyFont="1" applyFill="1" applyBorder="1" applyAlignment="1" applyProtection="1">
      <alignment vertical="center"/>
      <protection locked="0"/>
    </xf>
    <xf numFmtId="3" fontId="3" fillId="24" borderId="47" xfId="3" applyNumberFormat="1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27" borderId="0" xfId="0" quotePrefix="1" applyFont="1" applyFill="1" applyBorder="1" applyAlignment="1" applyProtection="1">
      <alignment vertical="center"/>
      <protection locked="0"/>
    </xf>
    <xf numFmtId="0" fontId="3" fillId="29" borderId="0" xfId="0" applyFont="1" applyFill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vertical="center"/>
      <protection locked="0"/>
    </xf>
    <xf numFmtId="0" fontId="3" fillId="29" borderId="0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horizontal="center" vertical="center"/>
      <protection locked="0"/>
    </xf>
    <xf numFmtId="0" fontId="3" fillId="31" borderId="0" xfId="0" applyFont="1" applyFill="1" applyAlignment="1" applyProtection="1">
      <alignment vertical="center"/>
      <protection locked="0"/>
    </xf>
    <xf numFmtId="0" fontId="3" fillId="31" borderId="0" xfId="0" applyNumberFormat="1" applyFont="1" applyFill="1" applyBorder="1" applyAlignment="1" applyProtection="1">
      <alignment horizontal="center" vertical="center"/>
      <protection locked="0"/>
    </xf>
    <xf numFmtId="0" fontId="3" fillId="31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4" borderId="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vertical="center"/>
      <protection locked="0"/>
    </xf>
    <xf numFmtId="3" fontId="3" fillId="24" borderId="56" xfId="3" applyNumberFormat="1" applyFont="1" applyFill="1" applyBorder="1" applyAlignment="1" applyProtection="1">
      <alignment vertical="center"/>
    </xf>
    <xf numFmtId="0" fontId="0" fillId="27" borderId="0" xfId="0" applyFont="1" applyFill="1" applyBorder="1" applyAlignment="1" applyProtection="1">
      <alignment horizontal="center" vertical="center"/>
      <protection locked="0"/>
    </xf>
    <xf numFmtId="0" fontId="0" fillId="27" borderId="54" xfId="0" applyFont="1" applyFill="1" applyBorder="1" applyAlignment="1" applyProtection="1">
      <alignment horizontal="center" vertical="center"/>
      <protection locked="0"/>
    </xf>
    <xf numFmtId="3" fontId="3" fillId="24" borderId="59" xfId="3" applyNumberFormat="1" applyFont="1" applyFill="1" applyBorder="1" applyAlignment="1" applyProtection="1">
      <alignment vertical="center"/>
    </xf>
    <xf numFmtId="2" fontId="3" fillId="24" borderId="60" xfId="3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9" fontId="3" fillId="24" borderId="56" xfId="3" applyNumberFormat="1" applyFont="1" applyFill="1" applyBorder="1" applyAlignment="1" applyProtection="1">
      <alignment horizontal="center" vertical="center"/>
    </xf>
    <xf numFmtId="0" fontId="0" fillId="24" borderId="13" xfId="3" applyNumberFormat="1" applyFont="1" applyFill="1" applyBorder="1" applyAlignment="1" applyProtection="1">
      <alignment horizontal="center" vertical="center"/>
      <protection locked="0"/>
    </xf>
    <xf numFmtId="0" fontId="0" fillId="24" borderId="49" xfId="3" applyNumberFormat="1" applyFont="1" applyFill="1" applyBorder="1" applyAlignment="1" applyProtection="1">
      <alignment horizontal="center" vertical="center"/>
      <protection locked="0"/>
    </xf>
    <xf numFmtId="0" fontId="0" fillId="24" borderId="16" xfId="3" applyNumberFormat="1" applyFont="1" applyFill="1" applyBorder="1" applyAlignment="1" applyProtection="1">
      <alignment horizontal="center" vertical="center"/>
      <protection locked="0"/>
    </xf>
    <xf numFmtId="0" fontId="0" fillId="24" borderId="53" xfId="3" applyNumberFormat="1" applyFont="1" applyFill="1" applyBorder="1" applyAlignment="1" applyProtection="1">
      <alignment horizontal="center" vertical="center"/>
      <protection locked="0"/>
    </xf>
    <xf numFmtId="0" fontId="0" fillId="24" borderId="20" xfId="3" applyNumberFormat="1" applyFont="1" applyFill="1" applyBorder="1" applyAlignment="1" applyProtection="1">
      <alignment horizontal="center" vertical="center"/>
      <protection locked="0"/>
    </xf>
    <xf numFmtId="0" fontId="3" fillId="24" borderId="49" xfId="3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0" xfId="0" quotePrefix="1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2" fontId="3" fillId="24" borderId="57" xfId="0" applyNumberFormat="1" applyFont="1" applyFill="1" applyBorder="1" applyAlignment="1" applyProtection="1">
      <alignment vertical="center"/>
      <protection locked="0"/>
    </xf>
    <xf numFmtId="0" fontId="3" fillId="27" borderId="50" xfId="0" applyFont="1" applyFill="1" applyBorder="1" applyAlignment="1" applyProtection="1">
      <alignment horizontal="center" vertical="center"/>
      <protection locked="0"/>
    </xf>
    <xf numFmtId="0" fontId="3" fillId="27" borderId="18" xfId="0" applyFont="1" applyFill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51" xfId="0" applyFont="1" applyBorder="1" applyProtection="1"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27" borderId="50" xfId="0" applyFont="1" applyFill="1" applyBorder="1" applyAlignment="1" applyProtection="1">
      <alignment horizontal="center" vertical="center"/>
      <protection locked="0"/>
    </xf>
    <xf numFmtId="0" fontId="0" fillId="27" borderId="50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 wrapText="1"/>
      <protection locked="0"/>
    </xf>
    <xf numFmtId="0" fontId="0" fillId="27" borderId="44" xfId="0" applyFont="1" applyFill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3" fontId="0" fillId="24" borderId="67" xfId="3" applyNumberFormat="1" applyFont="1" applyFill="1" applyBorder="1" applyAlignment="1" applyProtection="1">
      <alignment vertical="center"/>
    </xf>
    <xf numFmtId="3" fontId="0" fillId="24" borderId="0" xfId="3" applyNumberFormat="1" applyFont="1" applyFill="1" applyBorder="1" applyAlignment="1" applyProtection="1">
      <alignment vertical="center"/>
    </xf>
    <xf numFmtId="3" fontId="0" fillId="24" borderId="68" xfId="3" applyNumberFormat="1" applyFont="1" applyFill="1" applyBorder="1" applyAlignment="1" applyProtection="1">
      <alignment vertical="center"/>
    </xf>
    <xf numFmtId="2" fontId="0" fillId="24" borderId="42" xfId="3" applyNumberFormat="1" applyFont="1" applyFill="1" applyBorder="1" applyAlignment="1" applyProtection="1">
      <alignment vertical="center"/>
    </xf>
    <xf numFmtId="2" fontId="0" fillId="24" borderId="0" xfId="3" applyNumberFormat="1" applyFont="1" applyFill="1" applyBorder="1" applyAlignment="1" applyProtection="1">
      <alignment vertical="center"/>
    </xf>
    <xf numFmtId="0" fontId="3" fillId="29" borderId="50" xfId="0" applyFont="1" applyFill="1" applyBorder="1" applyAlignment="1" applyProtection="1">
      <alignment vertical="center"/>
      <protection locked="0"/>
    </xf>
    <xf numFmtId="0" fontId="3" fillId="27" borderId="50" xfId="0" applyFont="1" applyFill="1" applyBorder="1" applyAlignment="1" applyProtection="1">
      <alignment horizontal="center" vertical="center" wrapText="1"/>
      <protection locked="0"/>
    </xf>
    <xf numFmtId="0" fontId="3" fillId="27" borderId="0" xfId="0" applyFont="1" applyFill="1" applyBorder="1" applyAlignment="1" applyProtection="1">
      <alignment horizontal="center" vertical="center" wrapText="1"/>
      <protection locked="0"/>
    </xf>
    <xf numFmtId="0" fontId="3" fillId="27" borderId="44" xfId="0" applyFont="1" applyFill="1" applyBorder="1" applyAlignment="1" applyProtection="1">
      <alignment vertical="center"/>
      <protection locked="0"/>
    </xf>
    <xf numFmtId="0" fontId="3" fillId="31" borderId="0" xfId="0" applyFont="1" applyFill="1" applyBorder="1" applyAlignment="1" applyProtection="1">
      <alignment vertical="center"/>
      <protection locked="0"/>
    </xf>
    <xf numFmtId="0" fontId="0" fillId="13" borderId="0" xfId="0" quotePrefix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3" fontId="0" fillId="24" borderId="41" xfId="3" applyNumberFormat="1" applyFont="1" applyFill="1" applyBorder="1" applyAlignment="1" applyProtection="1">
      <alignment vertical="center"/>
    </xf>
    <xf numFmtId="3" fontId="0" fillId="24" borderId="47" xfId="3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9" borderId="0" xfId="0" applyFont="1" applyFill="1" applyAlignment="1" applyProtection="1">
      <alignment horizontal="center" vertical="center"/>
      <protection locked="0"/>
    </xf>
    <xf numFmtId="0" fontId="3" fillId="29" borderId="0" xfId="0" applyFont="1" applyFill="1" applyBorder="1" applyAlignment="1" applyProtection="1">
      <alignment horizontal="center" vertical="center"/>
      <protection locked="0"/>
    </xf>
    <xf numFmtId="0" fontId="0" fillId="29" borderId="0" xfId="0" applyFont="1" applyFill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quotePrefix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29" borderId="18" xfId="0" applyFont="1" applyFill="1" applyBorder="1" applyAlignment="1" applyProtection="1">
      <alignment vertical="center"/>
      <protection locked="0"/>
    </xf>
    <xf numFmtId="0" fontId="3" fillId="0" borderId="45" xfId="0" applyFont="1" applyBorder="1" applyProtection="1">
      <protection locked="0"/>
    </xf>
    <xf numFmtId="0" fontId="3" fillId="0" borderId="69" xfId="0" applyFont="1" applyBorder="1" applyAlignment="1" applyProtection="1">
      <alignment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9" fontId="3" fillId="24" borderId="36" xfId="3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 applyProtection="1">
      <alignment horizontal="center" vertical="center" wrapText="1"/>
      <protection locked="0"/>
    </xf>
    <xf numFmtId="0" fontId="3" fillId="24" borderId="36" xfId="3" applyFont="1" applyFill="1" applyBorder="1" applyAlignment="1" applyProtection="1">
      <alignment horizontal="center" vertical="center" wrapText="1"/>
    </xf>
    <xf numFmtId="0" fontId="3" fillId="0" borderId="70" xfId="0" applyFont="1" applyBorder="1" applyProtection="1">
      <protection locked="0"/>
    </xf>
    <xf numFmtId="0" fontId="3" fillId="0" borderId="71" xfId="0" applyFont="1" applyBorder="1" applyAlignment="1" applyProtection="1">
      <alignment vertical="center" wrapText="1"/>
      <protection locked="0"/>
    </xf>
    <xf numFmtId="0" fontId="3" fillId="0" borderId="72" xfId="0" applyFont="1" applyBorder="1" applyProtection="1">
      <protection locked="0"/>
    </xf>
    <xf numFmtId="0" fontId="3" fillId="0" borderId="73" xfId="0" applyFont="1" applyBorder="1" applyAlignment="1" applyProtection="1">
      <alignment vertical="center" wrapText="1"/>
      <protection locked="0"/>
    </xf>
    <xf numFmtId="3" fontId="3" fillId="24" borderId="21" xfId="3" applyNumberFormat="1" applyFont="1" applyFill="1" applyBorder="1" applyAlignment="1" applyProtection="1">
      <alignment vertical="center"/>
    </xf>
    <xf numFmtId="0" fontId="3" fillId="0" borderId="74" xfId="0" applyFont="1" applyBorder="1" applyProtection="1">
      <protection locked="0"/>
    </xf>
    <xf numFmtId="0" fontId="3" fillId="0" borderId="75" xfId="0" applyFont="1" applyBorder="1" applyAlignment="1" applyProtection="1">
      <alignment vertical="center" wrapText="1"/>
      <protection locked="0"/>
    </xf>
    <xf numFmtId="0" fontId="3" fillId="24" borderId="40" xfId="3" applyNumberFormat="1" applyFont="1" applyFill="1" applyBorder="1" applyAlignment="1" applyProtection="1">
      <alignment horizontal="left" vertical="center"/>
    </xf>
    <xf numFmtId="165" fontId="3" fillId="24" borderId="40" xfId="3" applyNumberFormat="1" applyFont="1" applyFill="1" applyBorder="1" applyAlignment="1" applyProtection="1">
      <alignment vertical="center"/>
    </xf>
    <xf numFmtId="164" fontId="3" fillId="0" borderId="40" xfId="0" applyNumberFormat="1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9" fontId="3" fillId="24" borderId="40" xfId="3" applyNumberFormat="1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vertical="center"/>
      <protection locked="0"/>
    </xf>
    <xf numFmtId="0" fontId="3" fillId="27" borderId="40" xfId="0" applyFont="1" applyFill="1" applyBorder="1" applyAlignment="1" applyProtection="1">
      <alignment vertical="center"/>
      <protection locked="0"/>
    </xf>
    <xf numFmtId="2" fontId="3" fillId="24" borderId="76" xfId="0" applyNumberFormat="1" applyFont="1" applyFill="1" applyBorder="1" applyAlignment="1" applyProtection="1">
      <alignment vertical="center"/>
      <protection locked="0"/>
    </xf>
    <xf numFmtId="0" fontId="3" fillId="29" borderId="40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2" fontId="3" fillId="24" borderId="40" xfId="3" applyNumberFormat="1" applyFont="1" applyFill="1" applyBorder="1" applyAlignment="1" applyProtection="1">
      <alignment vertical="center"/>
    </xf>
    <xf numFmtId="0" fontId="3" fillId="24" borderId="40" xfId="3" applyFont="1" applyFill="1" applyBorder="1" applyAlignment="1" applyProtection="1">
      <alignment horizontal="center" vertical="center" wrapText="1"/>
    </xf>
    <xf numFmtId="0" fontId="3" fillId="0" borderId="77" xfId="0" applyFont="1" applyBorder="1" applyProtection="1">
      <protection locked="0"/>
    </xf>
    <xf numFmtId="9" fontId="3" fillId="24" borderId="20" xfId="3" applyNumberFormat="1" applyFont="1" applyFill="1" applyBorder="1" applyAlignment="1" applyProtection="1">
      <alignment horizontal="center" vertical="center"/>
    </xf>
    <xf numFmtId="2" fontId="3" fillId="24" borderId="78" xfId="0" applyNumberFormat="1" applyFont="1" applyFill="1" applyBorder="1" applyAlignment="1" applyProtection="1">
      <alignment vertical="center"/>
      <protection locked="0"/>
    </xf>
    <xf numFmtId="3" fontId="3" fillId="24" borderId="20" xfId="3" applyNumberFormat="1" applyFont="1" applyFill="1" applyBorder="1" applyAlignment="1" applyProtection="1">
      <alignment vertical="center"/>
    </xf>
    <xf numFmtId="2" fontId="3" fillId="24" borderId="19" xfId="3" applyNumberFormat="1" applyFont="1" applyFill="1" applyBorder="1" applyAlignment="1" applyProtection="1">
      <alignment vertical="center"/>
    </xf>
    <xf numFmtId="0" fontId="3" fillId="24" borderId="20" xfId="3" applyFont="1" applyFill="1" applyBorder="1" applyAlignment="1" applyProtection="1">
      <alignment horizontal="center" vertical="center" wrapText="1"/>
    </xf>
    <xf numFmtId="0" fontId="3" fillId="24" borderId="79" xfId="3" applyNumberFormat="1" applyFont="1" applyFill="1" applyBorder="1" applyAlignment="1" applyProtection="1">
      <alignment horizontal="left" vertical="center"/>
    </xf>
    <xf numFmtId="165" fontId="3" fillId="24" borderId="79" xfId="3" applyNumberFormat="1" applyFont="1" applyFill="1" applyBorder="1" applyAlignment="1" applyProtection="1">
      <alignment vertical="center"/>
    </xf>
    <xf numFmtId="9" fontId="3" fillId="24" borderId="79" xfId="3" applyNumberFormat="1" applyFont="1" applyFill="1" applyBorder="1" applyAlignment="1" applyProtection="1">
      <alignment horizontal="center" vertical="center"/>
    </xf>
    <xf numFmtId="2" fontId="3" fillId="24" borderId="80" xfId="0" applyNumberFormat="1" applyFont="1" applyFill="1" applyBorder="1" applyAlignment="1" applyProtection="1">
      <alignment vertical="center"/>
      <protection locked="0"/>
    </xf>
    <xf numFmtId="3" fontId="3" fillId="24" borderId="79" xfId="3" applyNumberFormat="1" applyFont="1" applyFill="1" applyBorder="1" applyAlignment="1" applyProtection="1">
      <alignment vertical="center"/>
    </xf>
    <xf numFmtId="2" fontId="3" fillId="24" borderId="81" xfId="3" applyNumberFormat="1" applyFont="1" applyFill="1" applyBorder="1" applyAlignment="1" applyProtection="1">
      <alignment vertical="center"/>
    </xf>
    <xf numFmtId="0" fontId="3" fillId="24" borderId="79" xfId="3" applyFont="1" applyFill="1" applyBorder="1" applyAlignment="1" applyProtection="1">
      <alignment horizontal="center" vertical="center" wrapText="1"/>
    </xf>
    <xf numFmtId="0" fontId="3" fillId="0" borderId="82" xfId="0" applyFont="1" applyBorder="1" applyAlignment="1" applyProtection="1">
      <alignment vertical="center" wrapText="1"/>
      <protection locked="0"/>
    </xf>
    <xf numFmtId="0" fontId="3" fillId="24" borderId="83" xfId="3" applyNumberFormat="1" applyFont="1" applyFill="1" applyBorder="1" applyAlignment="1" applyProtection="1">
      <alignment horizontal="left" vertical="center"/>
    </xf>
    <xf numFmtId="165" fontId="3" fillId="24" borderId="83" xfId="3" applyNumberFormat="1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9" fontId="3" fillId="24" borderId="83" xfId="3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2" fontId="3" fillId="24" borderId="84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7" borderId="1" xfId="0" applyFont="1" applyFill="1" applyBorder="1" applyAlignment="1" applyProtection="1">
      <alignment vertical="center"/>
      <protection locked="0"/>
    </xf>
    <xf numFmtId="3" fontId="3" fillId="24" borderId="83" xfId="3" applyNumberFormat="1" applyFont="1" applyFill="1" applyBorder="1" applyAlignment="1" applyProtection="1">
      <alignment vertical="center"/>
    </xf>
    <xf numFmtId="2" fontId="3" fillId="24" borderId="85" xfId="3" applyNumberFormat="1" applyFont="1" applyFill="1" applyBorder="1" applyAlignment="1" applyProtection="1">
      <alignment vertical="center"/>
    </xf>
    <xf numFmtId="0" fontId="3" fillId="24" borderId="83" xfId="3" applyFont="1" applyFill="1" applyBorder="1" applyAlignment="1" applyProtection="1">
      <alignment horizontal="center" vertical="center" wrapText="1"/>
    </xf>
    <xf numFmtId="0" fontId="3" fillId="0" borderId="86" xfId="0" applyFont="1" applyBorder="1" applyProtection="1">
      <protection locked="0"/>
    </xf>
    <xf numFmtId="0" fontId="3" fillId="24" borderId="87" xfId="3" applyNumberFormat="1" applyFont="1" applyFill="1" applyBorder="1" applyAlignment="1" applyProtection="1">
      <alignment horizontal="left" vertical="center"/>
    </xf>
    <xf numFmtId="165" fontId="3" fillId="24" borderId="87" xfId="3" applyNumberFormat="1" applyFont="1" applyFill="1" applyBorder="1" applyAlignment="1" applyProtection="1">
      <alignment vertical="center"/>
    </xf>
    <xf numFmtId="0" fontId="0" fillId="0" borderId="40" xfId="0" applyFill="1" applyBorder="1" applyAlignment="1" applyProtection="1">
      <alignment vertical="center" wrapText="1"/>
      <protection locked="0"/>
    </xf>
    <xf numFmtId="9" fontId="3" fillId="24" borderId="87" xfId="3" applyNumberFormat="1" applyFont="1" applyFill="1" applyBorder="1" applyAlignment="1" applyProtection="1">
      <alignment horizontal="center" vertical="center"/>
    </xf>
    <xf numFmtId="3" fontId="3" fillId="24" borderId="87" xfId="3" applyNumberFormat="1" applyFont="1" applyFill="1" applyBorder="1" applyAlignment="1" applyProtection="1">
      <alignment vertical="center"/>
    </xf>
    <xf numFmtId="2" fontId="3" fillId="24" borderId="88" xfId="3" applyNumberFormat="1" applyFont="1" applyFill="1" applyBorder="1" applyAlignment="1" applyProtection="1">
      <alignment vertical="center"/>
    </xf>
    <xf numFmtId="0" fontId="3" fillId="24" borderId="87" xfId="3" applyFont="1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vertical="center" wrapText="1"/>
      <protection locked="0"/>
    </xf>
    <xf numFmtId="2" fontId="3" fillId="24" borderId="40" xfId="0" applyNumberFormat="1" applyFont="1" applyFill="1" applyBorder="1" applyAlignment="1" applyProtection="1">
      <alignment vertical="center"/>
      <protection locked="0"/>
    </xf>
    <xf numFmtId="3" fontId="3" fillId="24" borderId="89" xfId="3" applyNumberFormat="1" applyFont="1" applyFill="1" applyBorder="1" applyAlignment="1" applyProtection="1">
      <alignment vertical="center"/>
    </xf>
    <xf numFmtId="2" fontId="3" fillId="24" borderId="89" xfId="3" applyNumberFormat="1" applyFont="1" applyFill="1" applyBorder="1" applyAlignment="1" applyProtection="1">
      <alignment vertical="center"/>
    </xf>
    <xf numFmtId="9" fontId="3" fillId="24" borderId="89" xfId="3" applyNumberFormat="1" applyFont="1" applyFill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vertical="center"/>
      <protection locked="0"/>
    </xf>
    <xf numFmtId="3" fontId="3" fillId="24" borderId="92" xfId="3" applyNumberFormat="1" applyFont="1" applyFill="1" applyBorder="1" applyAlignment="1" applyProtection="1">
      <alignment vertical="center"/>
    </xf>
    <xf numFmtId="0" fontId="3" fillId="0" borderId="90" xfId="0" applyFont="1" applyBorder="1" applyAlignment="1" applyProtection="1">
      <alignment vertical="center"/>
      <protection locked="0"/>
    </xf>
    <xf numFmtId="0" fontId="0" fillId="0" borderId="71" xfId="0" applyBorder="1" applyProtection="1">
      <protection locked="0"/>
    </xf>
    <xf numFmtId="0" fontId="9" fillId="22" borderId="0" xfId="0" applyFont="1" applyFill="1" applyBorder="1" applyAlignment="1" applyProtection="1">
      <alignment horizontal="left" vertical="top" wrapText="1"/>
      <protection locked="0"/>
    </xf>
    <xf numFmtId="0" fontId="8" fillId="9" borderId="0" xfId="0" applyFont="1" applyFill="1" applyAlignment="1" applyProtection="1">
      <alignment horizontal="center" vertical="center"/>
      <protection locked="0"/>
    </xf>
    <xf numFmtId="0" fontId="8" fillId="21" borderId="0" xfId="0" applyFont="1" applyFill="1" applyAlignment="1" applyProtection="1">
      <alignment horizontal="center"/>
      <protection locked="0"/>
    </xf>
    <xf numFmtId="0" fontId="9" fillId="22" borderId="7" xfId="0" applyFont="1" applyFill="1" applyBorder="1" applyAlignment="1" applyProtection="1">
      <alignment horizontal="left" vertical="top" wrapText="1"/>
      <protection locked="0"/>
    </xf>
    <xf numFmtId="0" fontId="9" fillId="22" borderId="5" xfId="0" applyFont="1" applyFill="1" applyBorder="1" applyAlignment="1" applyProtection="1">
      <alignment horizontal="left" vertical="top" wrapText="1"/>
      <protection locked="0"/>
    </xf>
    <xf numFmtId="0" fontId="9" fillId="22" borderId="8" xfId="0" applyFont="1" applyFill="1" applyBorder="1" applyAlignment="1" applyProtection="1">
      <alignment horizontal="left" vertical="top" wrapText="1"/>
      <protection locked="0"/>
    </xf>
    <xf numFmtId="0" fontId="9" fillId="22" borderId="9" xfId="0" applyFont="1" applyFill="1" applyBorder="1" applyAlignment="1" applyProtection="1">
      <alignment horizontal="left" vertical="top" wrapText="1"/>
      <protection locked="0"/>
    </xf>
    <xf numFmtId="0" fontId="9" fillId="22" borderId="0" xfId="0" applyFont="1" applyFill="1" applyBorder="1" applyAlignment="1" applyProtection="1">
      <alignment horizontal="left" vertical="top" wrapText="1"/>
      <protection locked="0"/>
    </xf>
    <xf numFmtId="0" fontId="9" fillId="22" borderId="10" xfId="0" applyFont="1" applyFill="1" applyBorder="1" applyAlignment="1" applyProtection="1">
      <alignment horizontal="left" vertical="top" wrapText="1"/>
      <protection locked="0"/>
    </xf>
    <xf numFmtId="0" fontId="9" fillId="22" borderId="11" xfId="0" applyFont="1" applyFill="1" applyBorder="1" applyAlignment="1" applyProtection="1">
      <alignment horizontal="left" vertical="top" wrapText="1"/>
      <protection locked="0"/>
    </xf>
    <xf numFmtId="0" fontId="9" fillId="22" borderId="1" xfId="0" applyFont="1" applyFill="1" applyBorder="1" applyAlignment="1" applyProtection="1">
      <alignment horizontal="left" vertical="top" wrapText="1"/>
      <protection locked="0"/>
    </xf>
    <xf numFmtId="0" fontId="9" fillId="22" borderId="12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17" borderId="0" xfId="0" applyFont="1" applyFill="1" applyAlignment="1" applyProtection="1">
      <alignment horizontal="center" vertical="center"/>
      <protection locked="0"/>
    </xf>
    <xf numFmtId="0" fontId="7" fillId="12" borderId="0" xfId="0" applyFont="1" applyFill="1" applyAlignment="1" applyProtection="1">
      <alignment horizontal="center" vertical="center"/>
      <protection locked="0"/>
    </xf>
    <xf numFmtId="0" fontId="7" fillId="10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 wrapText="1"/>
      <protection locked="0"/>
    </xf>
    <xf numFmtId="0" fontId="7" fillId="15" borderId="0" xfId="0" applyFont="1" applyFill="1" applyAlignment="1" applyProtection="1">
      <alignment horizontal="center" vertical="center"/>
      <protection locked="0"/>
    </xf>
  </cellXfs>
  <cellStyles count="4">
    <cellStyle name="Calculation" xfId="3" builtinId="22"/>
    <cellStyle name="Normal" xfId="0" builtinId="0"/>
    <cellStyle name="Normal 2" xfId="1" xr:uid="{00000000-0005-0000-0000-000002000000}"/>
    <cellStyle name="Percent" xfId="2" builtinId="5"/>
  </cellStyles>
  <dxfs count="105">
    <dxf>
      <alignment wrapText="1"/>
    </dxf>
    <dxf>
      <alignment vertical="center"/>
    </dxf>
    <dxf>
      <alignment horizontal="center"/>
    </dxf>
    <dxf>
      <alignment wrapText="1"/>
    </dxf>
    <dxf>
      <alignment horizontal="center"/>
    </dxf>
    <dxf>
      <alignment vertical="center"/>
    </dxf>
    <dxf>
      <alignment vertical="center"/>
    </dxf>
    <dxf>
      <numFmt numFmtId="3" formatCode="#,##0"/>
    </dxf>
    <dxf>
      <numFmt numFmtId="3" formatCode="#,##0"/>
    </dxf>
    <dxf>
      <numFmt numFmtId="13" formatCode="0%"/>
    </dxf>
    <dxf>
      <alignment wrapText="1"/>
    </dxf>
    <dxf>
      <alignment horizontal="center"/>
    </dxf>
    <dxf>
      <alignment vertical="center"/>
    </dxf>
    <dxf>
      <numFmt numFmtId="3" formatCode="#,##0"/>
    </dxf>
    <dxf>
      <alignment vertical="center"/>
    </dxf>
    <dxf>
      <alignment horizontal="center"/>
    </dxf>
    <dxf>
      <alignment wrapText="1"/>
    </dxf>
    <dxf>
      <numFmt numFmtId="3" formatCode="#,##0"/>
    </dxf>
    <dxf>
      <numFmt numFmtId="166" formatCode="#,##0.0"/>
    </dxf>
    <dxf>
      <numFmt numFmtId="4" formatCode="#,##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right style="thin">
          <color rgb="FF7F7F7F"/>
        </right>
        <top style="thin">
          <color rgb="FF7F7F7F"/>
        </top>
        <bottom style="thin">
          <color rgb="FF7F7F7F"/>
        </bottom>
        <vertical/>
        <horizontal style="thin">
          <color rgb="FF7F7F7F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outline="0">
        <right style="thin">
          <color rgb="FF7F7F7F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-409]d\-mmm\-yy;@"/>
      <alignment horizontal="general" vertical="center" textRotation="0" wrapText="0" indent="0" justifyLastLine="0" shrinkToFit="0" readingOrder="0"/>
      <protection locked="0" hidden="0"/>
    </dxf>
    <dxf>
      <numFmt numFmtId="164" formatCode="[$-409]d\-mmm\-yy;@"/>
      <alignment horizontal="general" vertical="center" textRotation="0" wrapText="0" indent="0" justifyLastLine="0" shrinkToFit="0" readingOrder="0"/>
      <protection locked="0" hidden="0"/>
    </dxf>
    <dxf>
      <numFmt numFmtId="165" formatCode="000"/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</font>
      <alignment horizontal="left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protection locked="0" hidden="0"/>
    </dxf>
    <dxf>
      <numFmt numFmtId="4" formatCode="#,##0.00"/>
    </dxf>
    <dxf>
      <numFmt numFmtId="166" formatCode="#,##0.0"/>
    </dxf>
    <dxf>
      <numFmt numFmtId="3" formatCode="#,##0"/>
    </dxf>
    <dxf>
      <alignment wrapText="1"/>
    </dxf>
    <dxf>
      <alignment horizontal="center"/>
    </dxf>
    <dxf>
      <alignment vertical="center"/>
    </dxf>
    <dxf>
      <numFmt numFmtId="3" formatCode="#,##0"/>
    </dxf>
    <dxf>
      <alignment vertical="center"/>
    </dxf>
    <dxf>
      <alignment horizontal="center"/>
    </dxf>
    <dxf>
      <alignment wrapText="1"/>
    </dxf>
    <dxf>
      <numFmt numFmtId="13" formatCode="0%"/>
    </dxf>
    <dxf>
      <numFmt numFmtId="3" formatCode="#,##0"/>
    </dxf>
    <dxf>
      <numFmt numFmtId="3" formatCode="#,##0"/>
    </dxf>
    <dxf>
      <alignment vertical="center"/>
    </dxf>
    <dxf>
      <alignment vertical="center"/>
    </dxf>
    <dxf>
      <alignment horizontal="center"/>
    </dxf>
    <dxf>
      <alignment wrapText="1"/>
    </dxf>
    <dxf>
      <alignment horizontal="center"/>
    </dxf>
    <dxf>
      <alignment vertical="center"/>
    </dxf>
    <dxf>
      <alignment wrapText="1"/>
    </dxf>
  </dxfs>
  <tableStyles count="0" defaultTableStyle="TableStyleMedium9" defaultPivotStyle="PivotStyleLight16"/>
  <colors>
    <mruColors>
      <color rgb="FF33CC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95250</xdr:rowOff>
    </xdr:from>
    <xdr:to>
      <xdr:col>4</xdr:col>
      <xdr:colOff>400050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62813-AD85-4C05-8C62-85CA85F6D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99060"/>
          <a:ext cx="1855893" cy="36191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0</xdr:row>
      <xdr:rowOff>0</xdr:rowOff>
    </xdr:from>
    <xdr:to>
      <xdr:col>22</xdr:col>
      <xdr:colOff>438150</xdr:colOff>
      <xdr:row>12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91E681-6676-456B-BFB3-BB9486C1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3674" y="0"/>
          <a:ext cx="9584576" cy="265932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onathan W. Hunt x 15287N" refreshedDate="43528.573565625004" createdVersion="6" refreshedVersion="6" minRefreshableVersion="3" recordCount="327" xr:uid="{00000000-000A-0000-FFFF-FFFF7A000000}">
  <cacheSource type="worksheet">
    <worksheetSource name="Table14"/>
  </cacheSource>
  <cacheFields count="63">
    <cacheField name="Identifier" numFmtId="0">
      <sharedItems/>
    </cacheField>
    <cacheField name="WBS Level 2" numFmtId="0">
      <sharedItems containsSemiMixedTypes="0" containsString="0" containsNumber="1" minValue="121.2" maxValue="121.5"/>
    </cacheField>
    <cacheField name="WBS ID" numFmtId="165">
      <sharedItems/>
    </cacheField>
    <cacheField name="WBS Name" numFmtId="164">
      <sharedItems containsBlank="1" count="25">
        <s v="Controls"/>
        <s v="SS"/>
        <s v="Vacuum"/>
        <s v="Instrumentation"/>
        <s v="BTLBAL"/>
        <s v="Magnets"/>
        <s v="CDS"/>
        <s v="HPRF"/>
        <s v="LLRF"/>
        <s v="WFE"/>
        <s v="BldgI"/>
        <s v="HWR"/>
        <s v="LBHB"/>
        <s v="SSR"/>
        <s v="CP"/>
        <m u="1"/>
        <s v="Linac Complex" u="1"/>
        <s v="Rings Installation" u="1"/>
        <s v="Cryomodules" u="1"/>
        <s v="Booster Connection" u="1"/>
        <s v="Cryo Plant Building" u="1"/>
        <s v="HPRF/RF Distribution" u="1"/>
        <s v="Utility Plant Building" u="1"/>
        <e v="#N/A" u="1"/>
        <s v="650MHz" u="1"/>
      </sharedItems>
    </cacheField>
    <cacheField name="Building" numFmtId="164">
      <sharedItems containsBlank="1" count="9">
        <s v="LG"/>
        <s v="BTL"/>
        <s v="Booster"/>
        <s v="HBB"/>
        <s v="PUB"/>
        <s v="BAL"/>
        <s v="CP"/>
        <s v="LT"/>
        <m u="1"/>
      </sharedItems>
    </cacheField>
    <cacheField name="Space Designation Location" numFmtId="0">
      <sharedItems/>
    </cacheField>
    <cacheField name="Sub-System" numFmtId="0">
      <sharedItems containsBlank="1" count="69">
        <s v="Computers, Front End"/>
        <s v="Interlocks"/>
        <s v="Ion Pump PS System"/>
        <s v="BPM"/>
        <s v="Collimator Controls"/>
        <s v="Fast Dipole Switch"/>
        <s v="Magnets, Dipole "/>
        <s v="Magnets, Regular Quadrupole "/>
        <s v="Magnets, Dipole Corrector "/>
        <s v="RAW Absorber"/>
        <s v="General Data Acquisition"/>
        <s v="Motor Controllers"/>
        <s v="Timing System"/>
        <s v="PLC/LCW Controls"/>
        <s v="RAW System"/>
        <s v="Fiber Distribution"/>
        <s v="Computers, Console"/>
        <s v="HWR"/>
        <s v="RFQ"/>
        <s v="SSR1"/>
        <s v="SSR2"/>
        <s v="LB650"/>
        <s v="HB650"/>
        <s v="General Instrumentation"/>
        <s v="BLM"/>
        <s v="MW, Laser Wire"/>
        <s v="Laser Wire"/>
        <s v="Wire Scanner"/>
        <s v="Primary Reference Line"/>
        <s v="Buncher"/>
        <s v="RF Interlocks"/>
        <s v="RFQ, Buncher, HWR"/>
        <s v="Spare"/>
        <s v="Magnets, Dipole Corrector , Solenoids"/>
        <s v="Solenoids"/>
        <s v="ODH"/>
        <s v="Interlocks, SSIU"/>
        <s v="SRF"/>
        <s v="Insulating Vac"/>
        <s v="WFE"/>
        <s v="BTL/BAL"/>
        <s v="LCW"/>
        <s v="Dissolved Oxygen"/>
        <s v="Resistivity Control"/>
        <s v="Compressed Air"/>
        <s v="Ion Source"/>
        <s v="LEBT"/>
        <s v="MEBT"/>
        <m/>
        <s v="HWR Cryomodule"/>
        <s v="Vacuum, Insulating"/>
        <s v="Vacuum, Cavity"/>
        <s v="Cold Box Station"/>
        <s v="Warm Compressor Section"/>
        <s v="Network Room"/>
        <s v="Pump, Roughing" u="1"/>
        <s v="HWR, SSR1, SSR2" u="1"/>
        <s v="Racks" u="1"/>
        <s v="Ion Pump Controller" u="1"/>
        <s v="Ion Gauge Controller" u="1"/>
        <s v="Pump, Ion" u="1"/>
        <s v="Support Space" u="1"/>
        <s v="Computers, Center Service" u="1"/>
        <s v="Pump, Turbo" u="1"/>
        <s v="Power Supplies" u="1"/>
        <s v="Computers, User Console" u="1"/>
        <s v="Gate Valves" u="1"/>
        <s v="Ion Gauges" u="1"/>
        <s v="Pirani Gauge" u="1"/>
      </sharedItems>
    </cacheField>
    <cacheField name="User Defined Sub-System" numFmtId="0">
      <sharedItems containsBlank="1"/>
    </cacheField>
    <cacheField name="Component" numFmtId="0">
      <sharedItems containsBlank="1" count="77">
        <s v="Racks"/>
        <s v="Cables"/>
        <s v="Magnets"/>
        <s v="Power Supplies"/>
        <s v="Pumps"/>
        <s v="Consoles, Fixed"/>
        <s v="Consoles, Mobile"/>
        <m/>
        <s v="Power Amplifiers"/>
        <s v="Circulators"/>
        <s v="Reflected Power Loads"/>
        <s v="Laser Room"/>
        <s v="162.5 LLRF Hardware"/>
        <s v="Resonance Control"/>
        <s v="325 LLRF Hardware"/>
        <s v="650 LLRF Hardware"/>
        <s v="Element/magnet"/>
        <s v="Rack Mount"/>
        <s v="Interlock Box"/>
        <s v="Pump, Ion"/>
        <s v="Controller, Ion Pump"/>
        <s v="Gauges, Ion"/>
        <s v="Gauges, Pirani"/>
        <s v="Controller, Ion/Pirani Gauge"/>
        <s v="Gate Valves"/>
        <s v="Pump, Turbo"/>
        <s v="Pump, Roughing"/>
        <s v="Power Supply"/>
        <s v="Controller, Turbo Pump"/>
        <s v="Valves"/>
        <s v="NEG"/>
        <s v="NEG Controller"/>
        <s v="Skids"/>
        <s v="Pump"/>
        <s v="Tank"/>
        <s v="Heat Exchanger"/>
        <s v="Bottles"/>
        <s v="Air Compressor"/>
        <s v="Dryer"/>
        <s v="Water/Oil Separator"/>
        <s v="Cabinets"/>
        <s v="Ion Source"/>
        <s v="Bottle Enclosure"/>
        <s v="Panels"/>
        <s v="Couplers"/>
        <s v="Bunching Cavities"/>
        <s v="Scrapers Vacuum Chamber"/>
        <s v="Absorber Assembly"/>
        <s v="Kickers"/>
        <s v="Solenoids"/>
        <s v="Chopper"/>
        <s v="Allison Scanner"/>
        <s v="Cryomodule"/>
        <s v="Pumps and Controllers"/>
        <s v="Cold Box Equipment"/>
        <s v="4.5K Cold Box"/>
        <s v="Storage Tank"/>
        <s v="Welding Receptacle"/>
        <s v="Generator"/>
        <s v="Compressors"/>
        <s v="Entire Area"/>
        <s v="Chiller" u="1"/>
        <s v="Power Amplifiers, 40 kW" u="1"/>
        <s v="Amplifiers" u="1"/>
        <s v="Walls" u="1"/>
        <s v="Electronic Racks" u="1"/>
        <s v="Beamline" u="1"/>
        <s v="Moble Consoles" u="1"/>
        <s v="Controller, Ion Gauge" u="1"/>
        <s v="Vanes" u="1"/>
        <s v="Power Amplifiers, 70 kW" u="1"/>
        <s v="Fixed Consoles" u="1"/>
        <s v="Ion Pump" u="1"/>
        <s v="Cavitites" u="1"/>
        <s v="Skid" u="1"/>
        <s v="Console Computers" u="1"/>
        <s v="Ion Gauges" u="1"/>
      </sharedItems>
    </cacheField>
    <cacheField name="Description" numFmtId="0">
      <sharedItems containsBlank="1"/>
    </cacheField>
    <cacheField name="Identifier - To Be Deleted" numFmtId="0">
      <sharedItems containsString="0" containsBlank="1" containsNumber="1" containsInteger="1" minValue="1" maxValue="3"/>
    </cacheField>
    <cacheField name="Quantity" numFmtId="0">
      <sharedItems containsString="0" containsBlank="1" containsNumber="1" containsInteger="1" minValue="0" maxValue="84"/>
    </cacheField>
    <cacheField name="Level of Design" numFmtId="0">
      <sharedItems/>
    </cacheField>
    <cacheField name="Source of Requirements" numFmtId="0">
      <sharedItems/>
    </cacheField>
    <cacheField name="Uncertainty Multiplier" numFmtId="9">
      <sharedItems containsSemiMixedTypes="0" containsString="0" containsNumber="1" minValue="0.05" maxValue="1"/>
    </cacheField>
    <cacheField name="Space Type" numFmtId="0">
      <sharedItems containsBlank="1"/>
    </cacheField>
    <cacheField name="Length_x000a_(in)" numFmtId="0">
      <sharedItems containsString="0" containsBlank="1" containsNumber="1" minValue="8" maxValue="590.4"/>
    </cacheField>
    <cacheField name="Width_x000a_(in)" numFmtId="0">
      <sharedItems containsString="0" containsBlank="1" containsNumber="1" minValue="8" maxValue="315"/>
    </cacheField>
    <cacheField name="Height_x000a_(in)" numFmtId="0">
      <sharedItems containsString="0" containsBlank="1" containsNumber="1" minValue="3" maxValue="276"/>
    </cacheField>
    <cacheField name="Weight_x000a_(lbs)" numFmtId="0">
      <sharedItems containsString="0" containsBlank="1" containsNumber="1" containsInteger="1" minValue="16" maxValue="165347"/>
    </cacheField>
    <cacheField name="Floor Flatness" numFmtId="0">
      <sharedItems containsBlank="1"/>
    </cacheField>
    <cacheField name="Vibration" numFmtId="0">
      <sharedItems containsBlank="1"/>
    </cacheField>
    <cacheField name="Finishes" numFmtId="0">
      <sharedItems containsBlank="1"/>
    </cacheField>
    <cacheField name="Heating (F)" numFmtId="0">
      <sharedItems containsBlank="1" containsMixedTypes="1" containsNumber="1" containsInteger="1" minValue="65" maxValue="78"/>
    </cacheField>
    <cacheField name="Cooling (F)" numFmtId="0">
      <sharedItems containsBlank="1" containsMixedTypes="1" containsNumber="1" containsInteger="1" minValue="68" maxValue="115"/>
    </cacheField>
    <cacheField name="Humidity (%)" numFmtId="0">
      <sharedItems containsBlank="1" containsMixedTypes="1" containsNumber="1" containsInteger="1" minValue="55" maxValue="75"/>
    </cacheField>
    <cacheField name="Pressurization Requirement" numFmtId="0">
      <sharedItems containsBlank="1"/>
    </cacheField>
    <cacheField name="ODH (air changes/hr)" numFmtId="0">
      <sharedItems containsBlank="1" containsMixedTypes="1" containsNumber="1" containsInteger="1" minValue="0" maxValue="0"/>
    </cacheField>
    <cacheField name="Any Special Ventilation (CFM)" numFmtId="0">
      <sharedItems containsString="0" containsBlank="1" containsNumber="1" containsInteger="1" minValue="0" maxValue="900"/>
    </cacheField>
    <cacheField name="Cooling Type" numFmtId="0">
      <sharedItems containsBlank="1" count="9">
        <s v="Air, Environment"/>
        <s v="LCW"/>
        <m/>
        <s v="Chilled LCW"/>
        <s v="ICW"/>
        <s v="Chilled Water"/>
        <s v="Air, Compressed"/>
        <s v="Air" u="1"/>
        <s v="NA" u="1"/>
      </sharedItems>
    </cacheField>
    <cacheField name="Heat Load (KW)" numFmtId="0">
      <sharedItems containsBlank="1" containsMixedTypes="1" containsNumber="1" minValue="0" maxValue="1400"/>
    </cacheField>
    <cacheField name="Total Heat Load (KW)" numFmtId="2">
      <sharedItems containsSemiMixedTypes="0" containsString="0" containsNumber="1" minValue="0" maxValue="4455"/>
    </cacheField>
    <cacheField name="Heat Load to Air from Cables (KW)" numFmtId="0">
      <sharedItems containsString="0" containsBlank="1" containsNumber="1" minValue="0.04" maxValue="120"/>
    </cacheField>
    <cacheField name="Supply Nominal (F)" numFmtId="0">
      <sharedItems containsString="0" containsBlank="1" containsNumber="1" containsInteger="1" minValue="60" maxValue="90"/>
    </cacheField>
    <cacheField name="Supply Max (F)" numFmtId="0">
      <sharedItems containsString="0" containsBlank="1" containsNumber="1" containsInteger="1" minValue="68" maxValue="105"/>
    </cacheField>
    <cacheField name="Stability _x000a_(F)" numFmtId="0">
      <sharedItems containsBlank="1" containsMixedTypes="1" containsNumber="1" containsInteger="1" minValue="1" maxValue="4"/>
    </cacheField>
    <cacheField name="ΔT_x000a_(F)" numFmtId="0">
      <sharedItems containsString="0" containsBlank="1" containsNumber="1" minValue="7.1" maxValue="10"/>
    </cacheField>
    <cacheField name="Power Requirement" numFmtId="0">
      <sharedItems containsBlank="1"/>
    </cacheField>
    <cacheField name="Volts" numFmtId="0">
      <sharedItems containsString="0" containsBlank="1" containsNumber="1" containsInteger="1" minValue="24" maxValue="4160"/>
    </cacheField>
    <cacheField name="Amps" numFmtId="0">
      <sharedItems containsString="0" containsBlank="1" containsNumber="1" minValue="0.3" maxValue="600"/>
    </cacheField>
    <cacheField name="Volt-Amperes" numFmtId="3">
      <sharedItems containsSemiMixedTypes="0" containsString="0" containsNumber="1" minValue="0" maxValue="720533.13594865287"/>
    </cacheField>
    <cacheField name="Total KVA" numFmtId="3">
      <sharedItems containsSemiMixedTypes="0" containsString="0" containsNumber="1" minValue="0" maxValue="7003.5820814209055"/>
    </cacheField>
    <cacheField name="Power Factor (%)" numFmtId="0">
      <sharedItems containsString="0" containsBlank="1" containsNumber="1" containsInteger="1" minValue="0" maxValue="100"/>
    </cacheField>
    <cacheField name="Total Power (KW)" numFmtId="2">
      <sharedItems containsSemiMixedTypes="0" containsString="0" containsNumber="1" minValue="0" maxValue="6023.0805900219793"/>
    </cacheField>
    <cacheField name="UPS (kVA / time (min))" numFmtId="0">
      <sharedItems containsBlank="1" containsMixedTypes="1" containsNumber="1" containsInteger="1" minValue="25" maxValue="25"/>
    </cacheField>
    <cacheField name="Standby Power (kVA)" numFmtId="0">
      <sharedItems containsBlank="1" containsMixedTypes="1" containsNumber="1" minValue="0.4" maxValue="2.4"/>
    </cacheField>
    <cacheField name="Breaker (A)" numFmtId="0">
      <sharedItems containsString="0" containsBlank="1" containsNumber="1" containsInteger="1" minValue="15" maxValue="450"/>
    </cacheField>
    <cacheField name="Line Filter?" numFmtId="0">
      <sharedItems containsBlank="1"/>
    </cacheField>
    <cacheField name="Dedicated Disconnect?" numFmtId="0">
      <sharedItems containsBlank="1"/>
    </cacheField>
    <cacheField name="Special LOTO Provisions?" numFmtId="0">
      <sharedItems containsBlank="1"/>
    </cacheField>
    <cacheField name="Special Grounding Required?" numFmtId="0">
      <sharedItems containsBlank="1"/>
    </cacheField>
    <cacheField name="Size" numFmtId="0">
      <sharedItems containsBlank="1"/>
    </cacheField>
    <cacheField name="Front Access" numFmtId="0">
      <sharedItems containsBlank="1"/>
    </cacheField>
    <cacheField name="Closed Sides" numFmtId="0">
      <sharedItems containsBlank="1"/>
    </cacheField>
    <cacheField name="Rear" numFmtId="0">
      <sharedItems containsBlank="1"/>
    </cacheField>
    <cacheField name="Access to Power or Signal Cable Tray?" numFmtId="0">
      <sharedItems containsBlank="1"/>
    </cacheField>
    <cacheField name="Cable Type" numFmtId="0">
      <sharedItems containsBlank="1"/>
    </cacheField>
    <cacheField name="Count" numFmtId="0">
      <sharedItems containsString="0" containsBlank="1" containsNumber="1" containsInteger="1" minValue="0" maxValue="3400"/>
    </cacheField>
    <cacheField name="Load_x000a_greater than_x000a_50 V/100 A" numFmtId="0">
      <sharedItems/>
    </cacheField>
    <cacheField name="Xrays?" numFmtId="0">
      <sharedItems containsBlank="1"/>
    </cacheField>
    <cacheField name="ESS_x000a_(Electrical_x000a_Safety_x000a_System)" numFmtId="0">
      <sharedItems containsBlank="1"/>
    </cacheField>
    <cacheField name="Please select type of comm." numFmtId="0">
      <sharedItems containsBlank="1"/>
    </cacheField>
    <cacheField name="Notes/Other Require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7">
  <r>
    <s v="DM-001"/>
    <n v="121.3"/>
    <s v="121.3.07"/>
    <x v="0"/>
    <x v="0"/>
    <s v="LG-BTL Power Supply"/>
    <x v="0"/>
    <m/>
    <x v="0"/>
    <s v="Networking, permits etc."/>
    <m/>
    <n v="3"/>
    <s v="Preliminary"/>
    <s v="Off the Shelf"/>
    <n v="0.05"/>
    <s v="Floor"/>
    <n v="30"/>
    <n v="24"/>
    <n v="60"/>
    <m/>
    <m/>
    <m/>
    <s v="Sealed concrete"/>
    <s v="65 +/-10"/>
    <s v="75 +/-10"/>
    <s v="0-90"/>
    <m/>
    <m/>
    <n v="0"/>
    <x v="0"/>
    <n v="0.5"/>
    <n v="1.5"/>
    <m/>
    <m/>
    <m/>
    <m/>
    <m/>
    <s v="120 V - 1 Phase - 2 Wire"/>
    <n v="120"/>
    <n v="10"/>
    <n v="1200"/>
    <n v="3.6"/>
    <n v="60"/>
    <n v="2.16"/>
    <s v="NA"/>
    <s v="NA"/>
    <n v="20"/>
    <s v="Yes"/>
    <s v="No"/>
    <s v="No"/>
    <s v="No"/>
    <s v="19&quot;W/52U X 29&quot; D"/>
    <s v="Open"/>
    <s v="Left AND Right"/>
    <s v="Closed"/>
    <s v="Yes"/>
    <s v="Flexible &lt;1cm (e.g. RG58)"/>
    <n v="2"/>
    <s v="Yes"/>
    <s v="No"/>
    <s v="No"/>
    <s v="Ethernet"/>
    <s v="One rack requires two 120V-20A"/>
  </r>
  <r>
    <s v="DM-002"/>
    <n v="121.3"/>
    <s v="121.3.08"/>
    <x v="1"/>
    <x v="0"/>
    <s v="LG-BTL Power Supply"/>
    <x v="1"/>
    <m/>
    <x v="0"/>
    <s v="ESS interface"/>
    <m/>
    <n v="1"/>
    <s v="Preliminary"/>
    <s v="Off the Shelf"/>
    <n v="0.05"/>
    <s v="Floor"/>
    <n v="30"/>
    <n v="24"/>
    <n v="36"/>
    <m/>
    <m/>
    <m/>
    <s v="Sealed concrete"/>
    <s v="65 +/-10"/>
    <s v="75 +/-10"/>
    <s v="0-90"/>
    <m/>
    <m/>
    <n v="0"/>
    <x v="0"/>
    <n v="0.3"/>
    <n v="0.3"/>
    <m/>
    <m/>
    <m/>
    <m/>
    <m/>
    <s v="120 V - 1 Phase - 2 Wire"/>
    <n v="120"/>
    <n v="7"/>
    <n v="840"/>
    <n v="0.84"/>
    <n v="20"/>
    <n v="0.16800000000000001"/>
    <s v="NA"/>
    <s v="NA"/>
    <n v="20"/>
    <s v="No"/>
    <s v="No"/>
    <s v="No"/>
    <s v="No"/>
    <s v="19&quot;W/52U X 29&quot; D"/>
    <s v="Open"/>
    <s v="Left Only"/>
    <s v="Closed"/>
    <s v="Yes"/>
    <s v="Semi-rigid &gt;1cm (e.g. 0.5&quot; Heliax)"/>
    <n v="2"/>
    <s v="Yes"/>
    <s v="No"/>
    <s v="Yes"/>
    <s v="Other (specify)"/>
    <s v="Requires additional &quot;End Rack&quot;. Connection to Safety System Network"/>
  </r>
  <r>
    <s v="DM-003"/>
    <n v="121.3"/>
    <s v="121.3.06"/>
    <x v="2"/>
    <x v="0"/>
    <s v="LG-BTL Power Supply"/>
    <x v="2"/>
    <m/>
    <x v="0"/>
    <s v="Bulk, Ion pump PS, guage interface, network switch"/>
    <m/>
    <n v="2"/>
    <s v="Preliminary"/>
    <s v="Off the Shelf"/>
    <n v="0.05"/>
    <s v="Floor"/>
    <n v="30"/>
    <n v="24"/>
    <n v="60"/>
    <m/>
    <m/>
    <m/>
    <s v="Sealed concrete"/>
    <s v="65 +/-10"/>
    <s v="75 +/-10"/>
    <s v="0-90"/>
    <m/>
    <m/>
    <n v="0"/>
    <x v="0"/>
    <n v="0.3"/>
    <n v="0.6"/>
    <m/>
    <m/>
    <m/>
    <m/>
    <m/>
    <s v="208 V - 3 Phase - 3 Wire"/>
    <n v="208"/>
    <n v="20"/>
    <n v="7205.3313594865294"/>
    <n v="14.410662718973059"/>
    <n v="30"/>
    <n v="4.3231988156919172"/>
    <s v="NA"/>
    <s v="NA"/>
    <n v="20"/>
    <s v="No"/>
    <s v="No"/>
    <s v="No"/>
    <s v="No"/>
    <s v="19&quot;W/52U X 29&quot; D"/>
    <s v="Open"/>
    <s v="Open"/>
    <s v="Closed"/>
    <s v="Yes"/>
    <s v="Flexible &lt;1cm (e.g. RG58)"/>
    <n v="4"/>
    <s v="Yes"/>
    <s v="No"/>
    <s v="No"/>
    <s v="Ethernet"/>
    <s v="Located near LCW PLC controls. Additional 120V 10A circuit for network switch"/>
  </r>
  <r>
    <s v="DM-004"/>
    <n v="121.3"/>
    <s v="121.3.09"/>
    <x v="3"/>
    <x v="0"/>
    <s v="LG-BTL Power Supply"/>
    <x v="3"/>
    <m/>
    <x v="0"/>
    <s v="BPM, BLM, Profile Monitors"/>
    <m/>
    <n v="3"/>
    <s v="Preliminary"/>
    <s v="Prototype-Testing"/>
    <n v="0.25"/>
    <s v="Floor"/>
    <n v="30"/>
    <n v="24"/>
    <n v="60"/>
    <m/>
    <m/>
    <m/>
    <s v="Sealed concrete"/>
    <s v="65 +/-10"/>
    <s v="75 +/-10"/>
    <s v="0-90"/>
    <m/>
    <m/>
    <n v="0"/>
    <x v="0"/>
    <n v="0.5"/>
    <n v="1.5"/>
    <m/>
    <m/>
    <m/>
    <m/>
    <m/>
    <s v="120 V - 1 Phase - 2 Wire"/>
    <n v="120"/>
    <n v="20"/>
    <n v="2400"/>
    <n v="7.2"/>
    <n v="60"/>
    <n v="4.32"/>
    <s v="NA"/>
    <s v="NA"/>
    <n v="20"/>
    <s v="Yes"/>
    <s v="No"/>
    <s v="No"/>
    <s v="No"/>
    <s v="19&quot;W/52U X 29&quot; D"/>
    <s v="Open"/>
    <s v="Open"/>
    <s v="Closed"/>
    <s v="Yes"/>
    <s v="Flexible &lt;1cm (e.g. RG58)"/>
    <n v="320"/>
    <s v="Yes"/>
    <s v="No"/>
    <s v="No"/>
    <s v="Ethernet"/>
    <m/>
  </r>
  <r>
    <s v="DM-005"/>
    <n v="121.5"/>
    <s v="121.5.04"/>
    <x v="4"/>
    <x v="0"/>
    <s v="LG-BTL Power Supply"/>
    <x v="4"/>
    <m/>
    <x v="0"/>
    <m/>
    <m/>
    <n v="1"/>
    <s v="Preliminary"/>
    <s v="Off the Shelf"/>
    <n v="0.05"/>
    <s v="Floor"/>
    <n v="30"/>
    <n v="24"/>
    <n v="60"/>
    <m/>
    <m/>
    <m/>
    <s v="Sealed concrete"/>
    <s v="65 +/-10"/>
    <s v="75 +/-10"/>
    <s v="0-90"/>
    <m/>
    <m/>
    <n v="0"/>
    <x v="0"/>
    <n v="0.3"/>
    <n v="0.3"/>
    <m/>
    <m/>
    <m/>
    <m/>
    <m/>
    <s v="120 V - 1 Phase - 2 Wire"/>
    <n v="120"/>
    <n v="20"/>
    <n v="2400"/>
    <n v="2.4"/>
    <n v="80"/>
    <n v="1.92"/>
    <s v="NA"/>
    <s v="NA"/>
    <n v="20"/>
    <s v="No"/>
    <s v="No"/>
    <s v="No"/>
    <s v="No"/>
    <s v="19&quot;W/52U X 29&quot; D"/>
    <s v="Open"/>
    <s v="Open"/>
    <s v="Closed"/>
    <s v="Yes"/>
    <s v="Flexible &lt;1cm (e.g. RG58)"/>
    <n v="21"/>
    <s v="Yes"/>
    <s v="No"/>
    <s v="No"/>
    <s v="ACNET"/>
    <m/>
  </r>
  <r>
    <s v="DM-005.1"/>
    <n v="121.3"/>
    <s v="121.3.05"/>
    <x v="5"/>
    <x v="0"/>
    <s v="LG-BTL Power Supply"/>
    <x v="5"/>
    <m/>
    <x v="0"/>
    <s v="Pulse Magnet Power Supply"/>
    <m/>
    <n v="1"/>
    <s v="Conceptual"/>
    <s v="Expert Opinion"/>
    <n v="0.5"/>
    <s v="Floor"/>
    <n v="30"/>
    <n v="24"/>
    <n v="60"/>
    <m/>
    <m/>
    <m/>
    <s v="Sealed concrete"/>
    <s v="65 +/-10"/>
    <s v="75 +/-10"/>
    <s v="0-90"/>
    <m/>
    <m/>
    <n v="0"/>
    <x v="0"/>
    <n v="0.1"/>
    <n v="0.1"/>
    <m/>
    <m/>
    <m/>
    <m/>
    <m/>
    <s v="480 V - 3 Phase - 3 Wire"/>
    <n v="480"/>
    <n v="20"/>
    <n v="16627.687752661222"/>
    <n v="16.627687752661224"/>
    <n v="70"/>
    <n v="11.639381426862856"/>
    <s v="NA"/>
    <s v="NA"/>
    <n v="20"/>
    <s v="No"/>
    <s v="No"/>
    <s v="Yes"/>
    <s v="Yes"/>
    <s v="19&quot;W/60U X 29&quot; D"/>
    <s v="Open"/>
    <s v="Left AND Right"/>
    <s v="Closed"/>
    <s v="Yes"/>
    <s v="&quot;Flexible&quot; &gt;1cm (e.g. 500MCM stranded)"/>
    <n v="8"/>
    <s v="Yes"/>
    <s v="No"/>
    <s v="Yes"/>
    <s v="Ethernet"/>
    <m/>
  </r>
  <r>
    <s v="DM-005.2"/>
    <n v="121.3"/>
    <s v="121.3.05"/>
    <x v="5"/>
    <x v="1"/>
    <s v="LG-BTL Power Supply"/>
    <x v="5"/>
    <m/>
    <x v="1"/>
    <m/>
    <m/>
    <n v="8"/>
    <s v="Preliminary"/>
    <s v="Prototype-Testing"/>
    <n v="0.25"/>
    <m/>
    <m/>
    <m/>
    <m/>
    <m/>
    <m/>
    <m/>
    <m/>
    <m/>
    <m/>
    <m/>
    <m/>
    <m/>
    <m/>
    <x v="0"/>
    <m/>
    <n v="0"/>
    <m/>
    <m/>
    <m/>
    <m/>
    <m/>
    <m/>
    <m/>
    <m/>
    <n v="0"/>
    <n v="0"/>
    <n v="0"/>
    <n v="0"/>
    <m/>
    <m/>
    <m/>
    <m/>
    <m/>
    <m/>
    <m/>
    <m/>
    <m/>
    <m/>
    <m/>
    <m/>
    <s v="&quot;Flexible&quot; &gt;1cm (e.g. 500MCM stranded)"/>
    <n v="8"/>
    <s v="No"/>
    <s v="No"/>
    <s v="No"/>
    <m/>
    <m/>
  </r>
  <r>
    <s v="DM-005.3"/>
    <n v="121.3"/>
    <s v="121.3.05"/>
    <x v="5"/>
    <x v="1"/>
    <s v="LG-BTL Power Supply"/>
    <x v="5"/>
    <m/>
    <x v="2"/>
    <m/>
    <m/>
    <n v="1"/>
    <s v="Conceptual"/>
    <s v="Expert Opinion"/>
    <n v="0.5"/>
    <m/>
    <m/>
    <m/>
    <m/>
    <m/>
    <m/>
    <m/>
    <m/>
    <m/>
    <m/>
    <m/>
    <m/>
    <m/>
    <m/>
    <x v="0"/>
    <m/>
    <n v="0"/>
    <m/>
    <m/>
    <m/>
    <m/>
    <m/>
    <m/>
    <m/>
    <m/>
    <n v="0"/>
    <n v="0"/>
    <n v="0"/>
    <n v="0"/>
    <m/>
    <m/>
    <m/>
    <m/>
    <m/>
    <m/>
    <m/>
    <m/>
    <m/>
    <m/>
    <m/>
    <m/>
    <m/>
    <m/>
    <s v="No"/>
    <s v="No"/>
    <s v="No"/>
    <m/>
    <m/>
  </r>
  <r>
    <s v="DM-006"/>
    <n v="121.3"/>
    <s v="121.3.05"/>
    <x v="5"/>
    <x v="0"/>
    <s v="LG-BTL Power Supply"/>
    <x v="6"/>
    <m/>
    <x v="3"/>
    <s v="75KW Spange PS"/>
    <m/>
    <n v="5"/>
    <s v="Preliminary"/>
    <s v="Off the Shelf"/>
    <n v="0.05"/>
    <s v="Floor"/>
    <n v="31.5"/>
    <n v="24"/>
    <n v="51"/>
    <n v="645"/>
    <m/>
    <m/>
    <s v="Sealed concrete"/>
    <s v="65 +/-10"/>
    <s v="75 +/-10"/>
    <s v="0-90"/>
    <m/>
    <m/>
    <n v="0"/>
    <x v="1"/>
    <n v="12"/>
    <n v="60"/>
    <n v="3"/>
    <n v="90"/>
    <n v="105"/>
    <n v="1"/>
    <m/>
    <s v="480 V - 3 Phase - 3 Wire"/>
    <n v="480"/>
    <n v="125"/>
    <n v="103923.04845413263"/>
    <n v="519.6152422706632"/>
    <n v="90"/>
    <n v="467.65371804359688"/>
    <s v="NA"/>
    <s v="NA"/>
    <n v="125"/>
    <s v="No"/>
    <s v="Yes"/>
    <s v="Yes"/>
    <s v="No"/>
    <s v="Other"/>
    <s v="Doors"/>
    <s v="Left AND Right"/>
    <s v="Closed"/>
    <s v="Yes"/>
    <s v="&quot;Flexible&quot; &gt;1cm (e.g. 500MCM stranded)"/>
    <n v="4"/>
    <s v="Yes"/>
    <s v="No"/>
    <s v="Yes"/>
    <s v="Ethernet"/>
    <m/>
  </r>
  <r>
    <s v="DM-007"/>
    <n v="121.3"/>
    <s v="121.3.05"/>
    <x v="5"/>
    <x v="2"/>
    <s v="Booster"/>
    <x v="6"/>
    <m/>
    <x v="3"/>
    <s v="125KW Spange PS"/>
    <m/>
    <n v="2"/>
    <s v="Preliminary"/>
    <s v="Off the Shelf"/>
    <n v="0.05"/>
    <s v="Floor"/>
    <n v="31.5"/>
    <n v="24"/>
    <n v="51"/>
    <n v="645"/>
    <m/>
    <m/>
    <s v="Sealed concrete"/>
    <s v="65 +/-10"/>
    <s v="75 +/-10"/>
    <s v="0-90"/>
    <m/>
    <m/>
    <n v="0"/>
    <x v="1"/>
    <n v="20"/>
    <n v="40"/>
    <n v="5"/>
    <n v="90"/>
    <n v="105"/>
    <n v="1"/>
    <m/>
    <s v="480 V - 3 Phase - 3 Wire"/>
    <n v="480"/>
    <n v="200"/>
    <n v="166276.87752661222"/>
    <n v="332.55375505322445"/>
    <n v="90"/>
    <n v="299.29837954790202"/>
    <s v="NA"/>
    <s v="NA"/>
    <n v="200"/>
    <s v="No"/>
    <s v="Yes"/>
    <s v="Yes"/>
    <s v="No"/>
    <s v="Other"/>
    <s v="Doors"/>
    <s v="Left AND Right"/>
    <s v="Closed"/>
    <s v="Yes"/>
    <s v="&quot;Flexible&quot; &gt;1cm (e.g. 500MCM stranded)"/>
    <n v="8"/>
    <s v="Yes"/>
    <s v="No"/>
    <s v="Yes"/>
    <s v="Ethernet"/>
    <m/>
  </r>
  <r>
    <s v="DM-008"/>
    <n v="121.3"/>
    <s v="121.3.05"/>
    <x v="5"/>
    <x v="1"/>
    <s v="BTL-Beamline Tunnel"/>
    <x v="6"/>
    <m/>
    <x v="1"/>
    <s v="Dipole cables"/>
    <m/>
    <n v="20"/>
    <s v="Preliminary"/>
    <s v="Off the Shelf"/>
    <n v="0.05"/>
    <m/>
    <m/>
    <m/>
    <m/>
    <m/>
    <m/>
    <m/>
    <m/>
    <m/>
    <m/>
    <m/>
    <m/>
    <m/>
    <m/>
    <x v="0"/>
    <m/>
    <n v="0"/>
    <n v="0.65"/>
    <m/>
    <m/>
    <m/>
    <m/>
    <m/>
    <m/>
    <m/>
    <n v="0"/>
    <n v="0"/>
    <n v="100"/>
    <n v="0"/>
    <m/>
    <m/>
    <m/>
    <m/>
    <m/>
    <m/>
    <m/>
    <m/>
    <m/>
    <m/>
    <m/>
    <s v="Yes"/>
    <s v="&quot;Flexible&quot; &gt;1cm (e.g. 500MCM stranded)"/>
    <n v="20"/>
    <s v="No"/>
    <s v="No"/>
    <m/>
    <m/>
    <s v="Cables for line #24Dipole PS"/>
  </r>
  <r>
    <s v="DM-009"/>
    <n v="121.3"/>
    <s v="121.3.05"/>
    <x v="5"/>
    <x v="1"/>
    <s v="BTL-Beamline Tunnel"/>
    <x v="6"/>
    <m/>
    <x v="1"/>
    <s v="Dipole cables"/>
    <m/>
    <n v="16"/>
    <s v="Preliminary"/>
    <s v="Off the Shelf"/>
    <n v="0.05"/>
    <m/>
    <m/>
    <m/>
    <m/>
    <m/>
    <m/>
    <m/>
    <m/>
    <m/>
    <m/>
    <m/>
    <m/>
    <m/>
    <m/>
    <x v="0"/>
    <m/>
    <n v="0"/>
    <n v="2.2000000000000002"/>
    <m/>
    <m/>
    <m/>
    <m/>
    <m/>
    <m/>
    <m/>
    <n v="0"/>
    <n v="0"/>
    <n v="100"/>
    <n v="0"/>
    <m/>
    <m/>
    <m/>
    <m/>
    <m/>
    <m/>
    <m/>
    <m/>
    <m/>
    <m/>
    <m/>
    <s v="Yes"/>
    <s v="&quot;Flexible&quot; &gt;1cm (e.g. 500MCM stranded)"/>
    <n v="16"/>
    <s v="No"/>
    <s v="No"/>
    <m/>
    <m/>
    <s v="Cables for line #25 Dipole PS"/>
  </r>
  <r>
    <s v="DM-010"/>
    <n v="121.3"/>
    <s v="121.3.05"/>
    <x v="5"/>
    <x v="0"/>
    <s v="LG-BTL Power Supply"/>
    <x v="7"/>
    <m/>
    <x v="0"/>
    <m/>
    <m/>
    <n v="5"/>
    <s v="Preliminary"/>
    <s v="Off the Shelf"/>
    <n v="0.05"/>
    <s v="Floor"/>
    <n v="30"/>
    <n v="24"/>
    <n v="90"/>
    <m/>
    <m/>
    <m/>
    <s v="Sealed concrete"/>
    <s v="65 +/-10"/>
    <s v="75 +/-10"/>
    <s v="0-90"/>
    <m/>
    <m/>
    <n v="0"/>
    <x v="0"/>
    <n v="10"/>
    <n v="50"/>
    <m/>
    <m/>
    <m/>
    <m/>
    <m/>
    <s v="480Y/277 V - 3 Phase - 4 Wire"/>
    <n v="480"/>
    <n v="60"/>
    <n v="49883.06325798366"/>
    <n v="249.41531628991828"/>
    <n v="100"/>
    <n v="249.41531628991831"/>
    <m/>
    <m/>
    <n v="60"/>
    <m/>
    <s v="Yes"/>
    <m/>
    <s v="No"/>
    <s v="19&quot;W/52U X 29&quot; D"/>
    <s v="Open"/>
    <s v="Left AND Right"/>
    <s v="Closed"/>
    <s v="Yes"/>
    <s v="&quot;Flexible&quot; &gt;1cm (e.g. 500MCM stranded)"/>
    <n v="56"/>
    <s v="Yes"/>
    <s v="No"/>
    <s v="Yes"/>
    <s v="Ethernet"/>
    <s v="Four 480V-60A circuits, two 208V-15A circuits, two 120V 20A circuits"/>
  </r>
  <r>
    <s v="DM-011"/>
    <n v="121.3"/>
    <s v="121.3.05"/>
    <x v="5"/>
    <x v="1"/>
    <s v="BTL-Beamline Tunnel"/>
    <x v="7"/>
    <m/>
    <x v="1"/>
    <s v="Quad Cables"/>
    <m/>
    <n v="32"/>
    <s v="Conceptual"/>
    <s v="Off the Shelf"/>
    <n v="0.05"/>
    <m/>
    <m/>
    <m/>
    <m/>
    <m/>
    <m/>
    <m/>
    <m/>
    <m/>
    <m/>
    <m/>
    <m/>
    <m/>
    <m/>
    <x v="0"/>
    <m/>
    <n v="0"/>
    <n v="3.1"/>
    <m/>
    <m/>
    <m/>
    <m/>
    <m/>
    <m/>
    <m/>
    <n v="0"/>
    <n v="0"/>
    <n v="100"/>
    <n v="0"/>
    <m/>
    <m/>
    <m/>
    <m/>
    <m/>
    <m/>
    <m/>
    <m/>
    <m/>
    <m/>
    <m/>
    <m/>
    <m/>
    <n v="32"/>
    <s v="No"/>
    <s v="No"/>
    <m/>
    <m/>
    <m/>
  </r>
  <r>
    <s v="DM-012"/>
    <n v="121.3"/>
    <s v="121.3.05"/>
    <x v="5"/>
    <x v="1"/>
    <s v="BTL-Beamline Tunnel"/>
    <x v="7"/>
    <m/>
    <x v="2"/>
    <m/>
    <m/>
    <n v="57"/>
    <s v="Conceptual"/>
    <s v="Prototype-Testing"/>
    <n v="0.25"/>
    <m/>
    <m/>
    <m/>
    <m/>
    <m/>
    <m/>
    <m/>
    <s v="Sealed concrete"/>
    <s v="65 +/-10"/>
    <s v="75 +/-10"/>
    <s v="0-90"/>
    <m/>
    <m/>
    <m/>
    <x v="1"/>
    <n v="0.53"/>
    <n v="30.21"/>
    <n v="2.5"/>
    <n v="90"/>
    <n v="105"/>
    <m/>
    <m/>
    <m/>
    <m/>
    <m/>
    <n v="0"/>
    <n v="0"/>
    <n v="100"/>
    <n v="0"/>
    <m/>
    <m/>
    <m/>
    <m/>
    <m/>
    <m/>
    <m/>
    <m/>
    <m/>
    <m/>
    <m/>
    <m/>
    <m/>
    <m/>
    <s v="No"/>
    <s v="No"/>
    <m/>
    <m/>
    <m/>
  </r>
  <r>
    <s v="DM-016"/>
    <n v="121.3"/>
    <s v="121.3.05"/>
    <x v="5"/>
    <x v="1"/>
    <s v="BTL-Beamline Tunnel"/>
    <x v="7"/>
    <m/>
    <x v="2"/>
    <s v="Booster inj. C Mag."/>
    <m/>
    <n v="1"/>
    <s v="Preliminary"/>
    <s v="Prototype-Testing"/>
    <n v="0.25"/>
    <m/>
    <m/>
    <m/>
    <m/>
    <m/>
    <m/>
    <m/>
    <s v="Sealed concrete"/>
    <s v="65 +/-10"/>
    <s v="75 +/-10"/>
    <s v="0-90"/>
    <m/>
    <m/>
    <m/>
    <x v="1"/>
    <n v="6.1"/>
    <n v="6.1"/>
    <n v="0.6"/>
    <n v="90"/>
    <n v="105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M-017"/>
    <n v="121.3"/>
    <s v="121.3.05"/>
    <x v="5"/>
    <x v="0"/>
    <s v="LG-BTL Power Supply"/>
    <x v="8"/>
    <m/>
    <x v="0"/>
    <s v="CE Dipoles"/>
    <m/>
    <n v="2"/>
    <s v="Preliminary"/>
    <s v="Off the Shelf"/>
    <n v="0.05"/>
    <s v="Floor"/>
    <n v="30"/>
    <n v="24"/>
    <n v="90"/>
    <m/>
    <m/>
    <m/>
    <s v="Sealed concrete"/>
    <s v="65 +/-10"/>
    <s v="75 +/-10"/>
    <s v="0-90"/>
    <m/>
    <m/>
    <m/>
    <x v="0"/>
    <n v="2"/>
    <n v="4"/>
    <m/>
    <m/>
    <m/>
    <m/>
    <m/>
    <s v="208 V - 3 Phase - 3 Wire"/>
    <n v="208"/>
    <n v="40"/>
    <n v="14410.662718973059"/>
    <n v="28.821325437946118"/>
    <n v="100"/>
    <n v="28.821325437946122"/>
    <m/>
    <m/>
    <n v="40"/>
    <m/>
    <s v="Yes"/>
    <m/>
    <s v="No"/>
    <m/>
    <m/>
    <m/>
    <m/>
    <s v="Yes"/>
    <s v="Flexible &lt;1cm (e.g. RG58)"/>
    <n v="60"/>
    <s v="Yes"/>
    <s v="No"/>
    <s v="No"/>
    <s v="Ethernet"/>
    <s v="One 208V-40A, Two 120V-20A"/>
  </r>
  <r>
    <s v="DM-018"/>
    <n v="121.3"/>
    <s v="121.3.05"/>
    <x v="5"/>
    <x v="1"/>
    <s v="BTL-Beamline Tunnel"/>
    <x v="8"/>
    <m/>
    <x v="1"/>
    <m/>
    <m/>
    <n v="56"/>
    <s v="Preliminary"/>
    <s v="Off the Shelf"/>
    <n v="0.05"/>
    <m/>
    <m/>
    <m/>
    <m/>
    <m/>
    <m/>
    <m/>
    <m/>
    <m/>
    <m/>
    <m/>
    <m/>
    <m/>
    <m/>
    <x v="0"/>
    <m/>
    <n v="0"/>
    <n v="3.6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56"/>
    <s v="No"/>
    <s v="No"/>
    <m/>
    <m/>
    <m/>
  </r>
  <r>
    <s v="DM-019"/>
    <n v="121.3"/>
    <s v="121.3.05"/>
    <x v="5"/>
    <x v="1"/>
    <s v="BTL-Beamline Tunnel"/>
    <x v="8"/>
    <m/>
    <x v="2"/>
    <m/>
    <m/>
    <n v="56"/>
    <s v="Preliminary"/>
    <s v="Off the Shelf"/>
    <n v="0.05"/>
    <m/>
    <m/>
    <m/>
    <m/>
    <m/>
    <m/>
    <m/>
    <s v="Sealed concrete"/>
    <s v="65 +/-10"/>
    <s v="75 +/-10"/>
    <s v="0-90"/>
    <m/>
    <m/>
    <m/>
    <x v="0"/>
    <n v="0.1"/>
    <n v="5.6000000000000005"/>
    <m/>
    <m/>
    <m/>
    <m/>
    <m/>
    <m/>
    <m/>
    <m/>
    <n v="0"/>
    <n v="0"/>
    <n v="100"/>
    <n v="0"/>
    <m/>
    <m/>
    <m/>
    <m/>
    <m/>
    <m/>
    <m/>
    <m/>
    <m/>
    <m/>
    <m/>
    <m/>
    <m/>
    <n v="56"/>
    <s v="No"/>
    <s v="No"/>
    <m/>
    <m/>
    <m/>
  </r>
  <r>
    <s v="DM-020"/>
    <n v="121.5"/>
    <s v="121.5.04"/>
    <x v="4"/>
    <x v="1"/>
    <s v="BAL-Beam Asborber Space"/>
    <x v="9"/>
    <m/>
    <x v="4"/>
    <s v="Pumps"/>
    <m/>
    <n v="1"/>
    <s v="Preliminary"/>
    <s v="Prototype-Testing"/>
    <n v="0.25"/>
    <m/>
    <m/>
    <m/>
    <m/>
    <m/>
    <m/>
    <m/>
    <m/>
    <m/>
    <m/>
    <m/>
    <m/>
    <m/>
    <m/>
    <x v="1"/>
    <n v="75"/>
    <n v="75"/>
    <m/>
    <m/>
    <m/>
    <m/>
    <m/>
    <s v="480 V - 3 Phase - 3 Wire"/>
    <n v="480"/>
    <n v="5"/>
    <n v="4156.9219381653056"/>
    <n v="4.156921938165306"/>
    <n v="100"/>
    <n v="4.156921938165306"/>
    <m/>
    <m/>
    <m/>
    <m/>
    <s v="Yes"/>
    <s v="Yes"/>
    <m/>
    <m/>
    <m/>
    <m/>
    <m/>
    <m/>
    <m/>
    <m/>
    <s v="Yes"/>
    <m/>
    <m/>
    <m/>
    <s v="480V pump power"/>
  </r>
  <r>
    <s v="DM-021"/>
    <n v="121.5"/>
    <s v="121.5.04"/>
    <x v="4"/>
    <x v="1"/>
    <s v="BAL-Beam Asborber Space"/>
    <x v="9"/>
    <m/>
    <x v="0"/>
    <s v="Controls"/>
    <m/>
    <n v="1"/>
    <s v="Preliminary"/>
    <s v="Prototype-Testing"/>
    <n v="0.25"/>
    <m/>
    <m/>
    <m/>
    <m/>
    <m/>
    <m/>
    <m/>
    <m/>
    <m/>
    <m/>
    <m/>
    <m/>
    <m/>
    <m/>
    <x v="2"/>
    <m/>
    <n v="0"/>
    <m/>
    <m/>
    <m/>
    <m/>
    <m/>
    <s v="120 V - 1 Phase - 2 Wire"/>
    <n v="120"/>
    <n v="5"/>
    <n v="600"/>
    <n v="0.6"/>
    <n v="100"/>
    <n v="0.6"/>
    <m/>
    <m/>
    <m/>
    <m/>
    <m/>
    <m/>
    <m/>
    <m/>
    <m/>
    <m/>
    <m/>
    <m/>
    <m/>
    <m/>
    <s v="Yes"/>
    <m/>
    <m/>
    <m/>
    <s v="120V control power"/>
  </r>
  <r>
    <s v="DN-001"/>
    <n v="121.2"/>
    <s v="121.2.06"/>
    <x v="6"/>
    <x v="0"/>
    <s v="LG-General"/>
    <x v="10"/>
    <m/>
    <x v="0"/>
    <s v="Rittal Cryo Control Racks"/>
    <m/>
    <n v="34"/>
    <s v="Preliminary"/>
    <s v="Prototype-Testing"/>
    <n v="0.25"/>
    <s v="Floor"/>
    <n v="64"/>
    <n v="16"/>
    <n v="84"/>
    <m/>
    <m/>
    <m/>
    <m/>
    <s v="72 +/- 5"/>
    <s v="72 +/- 5"/>
    <m/>
    <m/>
    <m/>
    <m/>
    <x v="0"/>
    <n v="0.1"/>
    <n v="3.4000000000000004"/>
    <m/>
    <m/>
    <m/>
    <m/>
    <m/>
    <s v="120 V - 1 Phase - 2 Wire"/>
    <n v="120"/>
    <n v="4"/>
    <n v="480"/>
    <n v="16.32"/>
    <n v="100"/>
    <n v="16.32"/>
    <m/>
    <m/>
    <n v="20"/>
    <s v="TBD"/>
    <s v="No"/>
    <s v="No"/>
    <s v="N/A"/>
    <s v="Other"/>
    <s v="Doors"/>
    <s v="Left AND Right"/>
    <s v="Closed"/>
    <s v="Yes"/>
    <s v="Flexible &lt;1cm (e.g. RG58)"/>
    <n v="3400"/>
    <s v="Yes"/>
    <s v="No"/>
    <s v="No"/>
    <s v="Ethernet"/>
    <s v="Estimate established after Jamboree "/>
  </r>
  <r>
    <s v="DN-001A"/>
    <n v="121.2"/>
    <s v="121.2.06"/>
    <x v="6"/>
    <x v="0"/>
    <s v="LG-General"/>
    <x v="10"/>
    <m/>
    <x v="0"/>
    <s v="Control Racks for CDS"/>
    <m/>
    <n v="25"/>
    <s v="Pre-conceptual"/>
    <s v="Expert Opinion"/>
    <n v="0.5"/>
    <s v="Floor"/>
    <n v="32"/>
    <n v="24"/>
    <n v="96"/>
    <m/>
    <m/>
    <m/>
    <m/>
    <s v="72 +/- 5"/>
    <s v="72 +/- 5"/>
    <m/>
    <m/>
    <m/>
    <m/>
    <x v="0"/>
    <n v="1"/>
    <n v="25"/>
    <m/>
    <m/>
    <m/>
    <m/>
    <m/>
    <s v="208Y/120 V - 3 Phase - 4 Wire"/>
    <n v="208"/>
    <n v="15"/>
    <n v="5403.9985196148964"/>
    <n v="135.0999629903724"/>
    <n v="100"/>
    <n v="135.0999629903724"/>
    <m/>
    <m/>
    <n v="20"/>
    <s v="TBD"/>
    <s v="No"/>
    <s v="No"/>
    <s v="N/A"/>
    <s v="19&quot;W/60U X 29&quot; D"/>
    <s v="Open"/>
    <s v="Left AND Right"/>
    <s v="Door"/>
    <s v="Yes"/>
    <s v="Semi-rigid &gt;1cm (e.g. 0.5&quot; Heliax)"/>
    <n v="1000"/>
    <s v="Yes"/>
    <s v="No"/>
    <s v="No"/>
    <s v="Ethernet"/>
    <s v="Still working with Cryo on the details of these racks"/>
  </r>
  <r>
    <s v="DN-002"/>
    <n v="121.3"/>
    <s v="121.3.07"/>
    <x v="0"/>
    <x v="0"/>
    <s v="LG-General"/>
    <x v="10"/>
    <m/>
    <x v="0"/>
    <s v="needs distribution along gallery"/>
    <m/>
    <n v="27"/>
    <s v="Conceptual"/>
    <s v="Prototype-Testing"/>
    <n v="0.25"/>
    <s v="Floor"/>
    <n v="32"/>
    <n v="24"/>
    <n v="96"/>
    <m/>
    <m/>
    <m/>
    <m/>
    <s v="78 +/- 5"/>
    <s v="78 +/- 5"/>
    <m/>
    <m/>
    <m/>
    <n v="9"/>
    <x v="0"/>
    <n v="0.5"/>
    <n v="13.5"/>
    <m/>
    <m/>
    <m/>
    <m/>
    <m/>
    <s v="120 V - 1 Phase - 2 Wire"/>
    <n v="120"/>
    <n v="15"/>
    <n v="1800"/>
    <n v="48.6"/>
    <n v="100"/>
    <n v="48.6"/>
    <m/>
    <m/>
    <n v="20"/>
    <s v="Yes"/>
    <s v="No"/>
    <s v="No"/>
    <s v="TBD"/>
    <s v="19&quot;W/60U X 29&quot; D"/>
    <s v="Open"/>
    <s v="Left AND Right"/>
    <s v="Door"/>
    <s v="Yes"/>
    <s v="Semi-rigid &gt;1cm (e.g. 0.5&quot; Heliax)"/>
    <n v="200"/>
    <s v="Yes"/>
    <s v="No"/>
    <s v="No"/>
    <s v="Ethernet"/>
    <s v="If VOIP phones then need UPS "/>
  </r>
  <r>
    <s v="DN-003"/>
    <n v="121.3"/>
    <s v="121.3.07"/>
    <x v="0"/>
    <x v="0"/>
    <s v="LG-General"/>
    <x v="11"/>
    <m/>
    <x v="0"/>
    <s v="needs distribution along gallery"/>
    <m/>
    <n v="9"/>
    <s v="Conceptual"/>
    <s v="Prototype-Testing"/>
    <n v="0.25"/>
    <s v="Floor"/>
    <n v="32"/>
    <n v="24"/>
    <n v="96"/>
    <m/>
    <m/>
    <m/>
    <m/>
    <s v="78 +/- 5"/>
    <s v="78 +/- 5"/>
    <m/>
    <m/>
    <m/>
    <n v="9"/>
    <x v="0"/>
    <n v="0.5"/>
    <n v="4.5"/>
    <m/>
    <m/>
    <m/>
    <m/>
    <m/>
    <s v="120 V - 1 Phase - 2 Wire"/>
    <n v="120"/>
    <n v="10"/>
    <n v="1200"/>
    <n v="10.8"/>
    <n v="100"/>
    <n v="10.8"/>
    <m/>
    <m/>
    <n v="20"/>
    <s v="Yes"/>
    <s v="No"/>
    <s v="No"/>
    <s v="TBD"/>
    <s v="19&quot;W/60U X 29&quot; D"/>
    <s v="Open"/>
    <s v="Left AND Right"/>
    <s v="Door"/>
    <s v="Yes"/>
    <s v="Semi-rigid &gt;1cm (e.g. 0.5&quot; Heliax)"/>
    <n v="100"/>
    <s v="Yes"/>
    <s v="No"/>
    <s v="No"/>
    <s v="Ethernet"/>
    <s v="Motor controllers need 2x20 amp breakers"/>
  </r>
  <r>
    <s v="DN-004"/>
    <n v="121.3"/>
    <s v="121.3.07"/>
    <x v="0"/>
    <x v="3"/>
    <s v="HBB-Control Room"/>
    <x v="12"/>
    <m/>
    <x v="0"/>
    <m/>
    <m/>
    <n v="2"/>
    <s v="Pre-conceptual"/>
    <s v="Expert Opinion"/>
    <n v="0.5"/>
    <s v="Floor"/>
    <n v="32"/>
    <n v="24"/>
    <n v="96"/>
    <m/>
    <m/>
    <m/>
    <m/>
    <s v="78 +/- 5"/>
    <s v="78 +/- 5"/>
    <m/>
    <m/>
    <m/>
    <n v="9"/>
    <x v="0"/>
    <n v="0.5"/>
    <n v="1"/>
    <m/>
    <m/>
    <m/>
    <m/>
    <m/>
    <s v="120 V - 1 Phase - 2 Wire"/>
    <n v="120"/>
    <n v="15"/>
    <n v="1800"/>
    <n v="3.6"/>
    <n v="100"/>
    <n v="3.6"/>
    <m/>
    <m/>
    <n v="20"/>
    <s v="Yes"/>
    <s v="No"/>
    <s v="No"/>
    <s v="TBD"/>
    <s v="19&quot;W/60U X 29&quot; D"/>
    <s v="Open"/>
    <s v="Left AND Right"/>
    <s v="Door"/>
    <s v="Yes"/>
    <s v="Semi-rigid &gt;1cm (e.g. 0.5&quot; Heliax)"/>
    <n v="100"/>
    <s v="Yes"/>
    <s v="No"/>
    <s v="No"/>
    <s v="Ethernet"/>
    <m/>
  </r>
  <r>
    <s v="DN-005"/>
    <n v="121.3"/>
    <s v="121.3.07"/>
    <x v="0"/>
    <x v="4"/>
    <s v="PUB"/>
    <x v="13"/>
    <m/>
    <x v="0"/>
    <s v="1 Rittal rack per LCW system"/>
    <m/>
    <n v="4"/>
    <s v="Preliminary"/>
    <s v="Off the Shelf"/>
    <n v="0.05"/>
    <s v="Floor"/>
    <n v="64"/>
    <n v="16"/>
    <n v="84"/>
    <m/>
    <m/>
    <m/>
    <m/>
    <s v="78 +/- 5"/>
    <s v="78 +/- 5"/>
    <m/>
    <m/>
    <m/>
    <n v="9"/>
    <x v="0"/>
    <n v="0.5"/>
    <n v="2"/>
    <m/>
    <m/>
    <m/>
    <m/>
    <m/>
    <s v="120 V - 1 Phase - 2 Wire"/>
    <n v="120"/>
    <n v="5"/>
    <n v="600"/>
    <n v="2.4"/>
    <n v="100"/>
    <n v="2.4"/>
    <m/>
    <m/>
    <n v="20"/>
    <s v="Yes"/>
    <s v="No"/>
    <s v="No"/>
    <s v="N/A"/>
    <s v="Other"/>
    <s v="Doors"/>
    <s v="Left AND Right"/>
    <s v="Closed"/>
    <m/>
    <s v="Flexible &lt;1cm (e.g. RG58)"/>
    <n v="100"/>
    <s v="Yes"/>
    <s v="No"/>
    <s v="No"/>
    <s v="Ethernet"/>
    <s v="1 rack per LCW system"/>
  </r>
  <r>
    <s v="DN-006"/>
    <n v="121.3"/>
    <s v="121.3.07"/>
    <x v="0"/>
    <x v="5"/>
    <s v="BAL-Beam Asborber Space"/>
    <x v="14"/>
    <m/>
    <x v="0"/>
    <s v="Rittal rack"/>
    <m/>
    <n v="1"/>
    <s v="Preliminary"/>
    <s v="Off the Shelf"/>
    <n v="0.05"/>
    <s v="Floor"/>
    <n v="64"/>
    <n v="16"/>
    <n v="84"/>
    <m/>
    <m/>
    <m/>
    <m/>
    <s v="78 +/- 5"/>
    <s v="78 +/- 5"/>
    <m/>
    <m/>
    <m/>
    <m/>
    <x v="0"/>
    <n v="0.5"/>
    <n v="0.5"/>
    <m/>
    <m/>
    <m/>
    <m/>
    <m/>
    <s v="120 V - 1 Phase - 2 Wire"/>
    <n v="120"/>
    <n v="5"/>
    <n v="600"/>
    <n v="0.6"/>
    <n v="100"/>
    <n v="0.6"/>
    <m/>
    <m/>
    <n v="20"/>
    <s v="Yes"/>
    <s v="No"/>
    <s v="No"/>
    <s v="N/A"/>
    <s v="Other"/>
    <s v="Doors"/>
    <s v="Left AND Right"/>
    <s v="Closed"/>
    <m/>
    <s v="Flexible &lt;1cm (e.g. RG58)"/>
    <n v="100"/>
    <s v="Yes"/>
    <s v="No"/>
    <s v="No"/>
    <s v="Ethernet"/>
    <m/>
  </r>
  <r>
    <s v="DN-007"/>
    <n v="121.3"/>
    <s v="121.3.07"/>
    <x v="0"/>
    <x v="3"/>
    <s v="HBB-Computer Space"/>
    <x v="15"/>
    <m/>
    <x v="0"/>
    <m/>
    <m/>
    <n v="3"/>
    <s v="Conceptual"/>
    <s v="Off the Shelf"/>
    <n v="0.05"/>
    <s v="Floor"/>
    <n v="32"/>
    <n v="24"/>
    <n v="96"/>
    <m/>
    <m/>
    <m/>
    <m/>
    <s v="78 +/- 5"/>
    <s v="78 +/- 5"/>
    <m/>
    <m/>
    <m/>
    <m/>
    <x v="0"/>
    <n v="0.5"/>
    <n v="1.5"/>
    <m/>
    <m/>
    <m/>
    <m/>
    <m/>
    <s v="208Y/120 V - 3 Phase - 4 Wire"/>
    <n v="120"/>
    <n v="5"/>
    <n v="1039.2304845413264"/>
    <n v="3.117691453623979"/>
    <n v="100"/>
    <n v="3.1176914536239795"/>
    <m/>
    <m/>
    <n v="20"/>
    <s v="Yes"/>
    <s v="No"/>
    <s v="No"/>
    <s v="TBD"/>
    <s v="19&quot;W/60U X 29&quot; D"/>
    <s v="Open"/>
    <s v="Left AND Right"/>
    <s v="Closed"/>
    <s v="Yes"/>
    <s v="Semi-rigid &gt;1cm (e.g. 0.5&quot; Heliax)"/>
    <n v="10"/>
    <s v="Yes"/>
    <s v="No"/>
    <s v="No"/>
    <s v="Other (specify)"/>
    <s v="Feed through only no comm. needed"/>
  </r>
  <r>
    <s v="DN-008"/>
    <n v="121.3"/>
    <s v="121.3.07"/>
    <x v="0"/>
    <x v="4"/>
    <s v="PUB"/>
    <x v="10"/>
    <m/>
    <x v="0"/>
    <m/>
    <m/>
    <n v="1"/>
    <s v="Conceptual"/>
    <s v="Prototype-Testing"/>
    <n v="0.25"/>
    <s v="Floor"/>
    <n v="32"/>
    <n v="24"/>
    <n v="96"/>
    <m/>
    <m/>
    <m/>
    <m/>
    <s v="78 +/- 5"/>
    <s v="78 +/- 5"/>
    <m/>
    <m/>
    <m/>
    <n v="9"/>
    <x v="0"/>
    <n v="0.5"/>
    <n v="0.5"/>
    <m/>
    <m/>
    <m/>
    <m/>
    <m/>
    <s v="120 V - 1 Phase - 2 Wire"/>
    <n v="120"/>
    <n v="15"/>
    <n v="1800"/>
    <n v="1.8"/>
    <n v="100"/>
    <n v="1.8"/>
    <m/>
    <m/>
    <n v="20"/>
    <s v="Yes"/>
    <s v="No"/>
    <s v="No"/>
    <s v="TBD"/>
    <s v="19&quot;W/60U X 29&quot; D"/>
    <s v="Open"/>
    <s v="Left AND Right"/>
    <s v="Closed"/>
    <s v="Yes"/>
    <s v="Semi-rigid &gt;1cm (e.g. 0.5&quot; Heliax)"/>
    <n v="10"/>
    <s v="Yes"/>
    <s v="No"/>
    <s v="No"/>
    <s v="Ethernet"/>
    <m/>
  </r>
  <r>
    <s v="DN-009"/>
    <n v="121.3"/>
    <s v="121.3.07"/>
    <x v="0"/>
    <x v="6"/>
    <s v="Cryoplant Building"/>
    <x v="10"/>
    <m/>
    <x v="0"/>
    <m/>
    <m/>
    <n v="1"/>
    <s v="Conceptual"/>
    <s v="Prototype-Testing"/>
    <n v="0.25"/>
    <s v="Floor"/>
    <n v="32"/>
    <n v="24"/>
    <n v="96"/>
    <m/>
    <m/>
    <m/>
    <m/>
    <s v="78 +/- 5"/>
    <s v="78 +/- 5"/>
    <m/>
    <m/>
    <m/>
    <n v="9"/>
    <x v="0"/>
    <n v="0.5"/>
    <n v="0.5"/>
    <m/>
    <m/>
    <m/>
    <m/>
    <m/>
    <s v="120 V - 1 Phase - 2 Wire"/>
    <n v="120"/>
    <n v="15"/>
    <n v="1800"/>
    <n v="1.8"/>
    <n v="100"/>
    <n v="1.8"/>
    <m/>
    <m/>
    <n v="20"/>
    <s v="Yes"/>
    <s v="No"/>
    <s v="No"/>
    <s v="TBD"/>
    <s v="19&quot;W/60U X 29&quot; D"/>
    <s v="Open"/>
    <s v="Left AND Right"/>
    <s v="Closed"/>
    <s v="Yes"/>
    <s v="Semi-rigid &gt;1cm (e.g. 0.5&quot; Heliax)"/>
    <n v="10"/>
    <s v="Yes"/>
    <s v="No"/>
    <s v="No"/>
    <s v="Ethernet"/>
    <m/>
  </r>
  <r>
    <s v="DN-010"/>
    <n v="121.3"/>
    <s v="121.3.07"/>
    <x v="0"/>
    <x v="0"/>
    <s v="LG-BTL Power Supply"/>
    <x v="10"/>
    <m/>
    <x v="0"/>
    <m/>
    <m/>
    <n v="6"/>
    <s v="Conceptual"/>
    <s v="Prototype-Testing"/>
    <n v="0.25"/>
    <s v="Floor"/>
    <n v="32"/>
    <n v="24"/>
    <n v="96"/>
    <m/>
    <m/>
    <m/>
    <m/>
    <s v="78 +/- 5"/>
    <s v="78 +/- 5"/>
    <m/>
    <m/>
    <m/>
    <n v="9"/>
    <x v="0"/>
    <n v="0.5"/>
    <n v="3"/>
    <m/>
    <m/>
    <m/>
    <m/>
    <m/>
    <s v="120 V - 1 Phase - 2 Wire"/>
    <n v="120"/>
    <n v="15"/>
    <n v="1800"/>
    <n v="10.8"/>
    <n v="100"/>
    <n v="10.8"/>
    <m/>
    <m/>
    <n v="20"/>
    <s v="Yes"/>
    <s v="No"/>
    <s v="No"/>
    <s v="TBD"/>
    <s v="19&quot;W/60U X 29&quot; D"/>
    <s v="Open"/>
    <s v="Left AND Right"/>
    <s v="Closed"/>
    <s v="Yes"/>
    <s v="Semi-rigid &gt;1cm (e.g. 0.5&quot; Heliax)"/>
    <n v="10"/>
    <s v="Yes"/>
    <s v="No"/>
    <s v="No"/>
    <s v="Ethernet"/>
    <m/>
  </r>
  <r>
    <s v="DN-011"/>
    <n v="121.3"/>
    <s v="121.3.07"/>
    <x v="0"/>
    <x v="0"/>
    <s v="LG-General"/>
    <x v="16"/>
    <m/>
    <x v="5"/>
    <m/>
    <m/>
    <n v="10"/>
    <s v="Preliminary"/>
    <s v="Expert Opinion"/>
    <n v="0.5"/>
    <s v="Rack Mounted"/>
    <n v="32"/>
    <n v="24"/>
    <n v="36"/>
    <m/>
    <m/>
    <m/>
    <m/>
    <s v="78 +/- 5"/>
    <s v="78 +/- 5"/>
    <m/>
    <m/>
    <m/>
    <m/>
    <x v="0"/>
    <n v="0.05"/>
    <n v="0.5"/>
    <m/>
    <m/>
    <m/>
    <m/>
    <m/>
    <s v="120 V - 1 Phase - 2 Wire"/>
    <n v="120"/>
    <n v="4"/>
    <n v="480"/>
    <n v="4.8"/>
    <n v="100"/>
    <n v="4.8"/>
    <m/>
    <m/>
    <n v="20"/>
    <s v="No"/>
    <s v="No"/>
    <s v="No"/>
    <s v="No"/>
    <s v="Other"/>
    <m/>
    <m/>
    <m/>
    <m/>
    <s v="Flexible &lt;1cm (e.g. RG58)"/>
    <n v="5"/>
    <s v="Yes"/>
    <s v="No"/>
    <s v="No"/>
    <s v="ACNET, WIFI"/>
    <m/>
  </r>
  <r>
    <s v="DN-012"/>
    <n v="121.3"/>
    <s v="121.3.07"/>
    <x v="0"/>
    <x v="0"/>
    <s v="LG-General"/>
    <x v="16"/>
    <m/>
    <x v="6"/>
    <m/>
    <m/>
    <n v="10"/>
    <s v="Preliminary"/>
    <s v="Expert Opinion"/>
    <n v="0.5"/>
    <s v="Floor"/>
    <n v="32"/>
    <n v="24"/>
    <n v="36"/>
    <m/>
    <m/>
    <m/>
    <m/>
    <s v="78 +/- 5"/>
    <s v="78 +/- 5"/>
    <m/>
    <m/>
    <m/>
    <m/>
    <x v="0"/>
    <n v="0.06"/>
    <n v="0.6"/>
    <m/>
    <m/>
    <m/>
    <m/>
    <m/>
    <s v="120 V - 1 Phase - 2 Wire"/>
    <n v="120"/>
    <n v="4"/>
    <n v="480"/>
    <n v="4.8"/>
    <n v="100"/>
    <n v="4.8"/>
    <m/>
    <m/>
    <n v="20"/>
    <s v="No"/>
    <s v="No"/>
    <s v="No"/>
    <s v="No"/>
    <s v="Other"/>
    <m/>
    <m/>
    <m/>
    <m/>
    <s v="Flexible &lt;1cm (e.g. RG58)"/>
    <n v="5"/>
    <s v="Yes"/>
    <s v="No"/>
    <s v="No"/>
    <s v="ACNET, WIFI"/>
    <m/>
  </r>
  <r>
    <s v="DN-013"/>
    <n v="121.3"/>
    <s v="121.3.07"/>
    <x v="0"/>
    <x v="3"/>
    <s v="HBB-Control Room"/>
    <x v="16"/>
    <m/>
    <x v="5"/>
    <m/>
    <m/>
    <n v="3"/>
    <s v="Preliminary"/>
    <s v="Expert Opinion"/>
    <n v="0.5"/>
    <s v="Floor"/>
    <n v="32"/>
    <n v="24"/>
    <n v="36"/>
    <m/>
    <m/>
    <m/>
    <m/>
    <s v="78 +/- 5"/>
    <s v="78 +/- 5"/>
    <m/>
    <m/>
    <m/>
    <m/>
    <x v="0"/>
    <n v="0.06"/>
    <n v="0.18"/>
    <m/>
    <m/>
    <m/>
    <m/>
    <m/>
    <s v="120 V - 1 Phase - 2 Wire"/>
    <n v="120"/>
    <n v="4"/>
    <n v="480"/>
    <n v="1.44"/>
    <n v="100"/>
    <n v="1.44"/>
    <m/>
    <m/>
    <n v="20"/>
    <s v="No"/>
    <s v="No"/>
    <s v="No"/>
    <s v="No"/>
    <s v="Other"/>
    <m/>
    <m/>
    <m/>
    <m/>
    <s v="Flexible &lt;1cm (e.g. RG58)"/>
    <n v="6"/>
    <s v="Yes"/>
    <s v="No"/>
    <s v="No"/>
    <s v="ACNET, WIFI"/>
    <m/>
  </r>
  <r>
    <s v="DN-014"/>
    <n v="121.3"/>
    <s v="121.3.03"/>
    <x v="7"/>
    <x v="0"/>
    <s v="LG-HWR"/>
    <x v="17"/>
    <m/>
    <x v="0"/>
    <s v="HWR amplifiers are mounted in these racks along with PLC. HLA is represented here as well. "/>
    <m/>
    <n v="4"/>
    <s v="Final"/>
    <s v="Off the Shelf"/>
    <n v="0.05"/>
    <s v="Floor"/>
    <m/>
    <m/>
    <m/>
    <m/>
    <m/>
    <m/>
    <m/>
    <m/>
    <m/>
    <m/>
    <m/>
    <m/>
    <m/>
    <x v="0"/>
    <n v="1.75"/>
    <n v="7"/>
    <m/>
    <m/>
    <m/>
    <m/>
    <m/>
    <s v="120 V - 1 Phase - 2 Wire"/>
    <n v="120"/>
    <n v="5"/>
    <n v="600"/>
    <n v="2.4"/>
    <n v="100"/>
    <n v="2.4"/>
    <m/>
    <m/>
    <m/>
    <m/>
    <m/>
    <m/>
    <m/>
    <s v="19&quot;W/60U X 29&quot; D"/>
    <s v="Open"/>
    <s v="Left AND Right"/>
    <s v="Door"/>
    <s v="Yes"/>
    <s v="Rigid (e.g. hardline coax)"/>
    <n v="40"/>
    <s v="Yes"/>
    <s v="No"/>
    <s v="Yes"/>
    <s v="ACNET"/>
    <s v="Suspect at most 2 in a rack Fewest # is 4 if only used for HPRF HWR-1 208 3phase 3 wire, HWR2-8 480 3phase 4 wire."/>
  </r>
  <r>
    <s v="DN-014.2"/>
    <n v="121.3"/>
    <s v="121.3.07"/>
    <x v="0"/>
    <x v="0"/>
    <s v="LG-General"/>
    <x v="10"/>
    <s v="LCW/Vacumm controls readbacks"/>
    <x v="7"/>
    <m/>
    <m/>
    <n v="13"/>
    <s v="Preliminary"/>
    <s v="Expert Opinion"/>
    <n v="0.5"/>
    <s v="Floor"/>
    <n v="64"/>
    <n v="16"/>
    <n v="84"/>
    <m/>
    <m/>
    <m/>
    <m/>
    <s v="78 +/- 5"/>
    <s v="78 +/- 5"/>
    <m/>
    <m/>
    <m/>
    <m/>
    <x v="0"/>
    <n v="0.5"/>
    <n v="6.5"/>
    <m/>
    <m/>
    <m/>
    <m/>
    <m/>
    <s v="120 V - 1 Phase - 2 Wire"/>
    <n v="120"/>
    <n v="5"/>
    <n v="600"/>
    <n v="7.8"/>
    <n v="100"/>
    <n v="7.8"/>
    <m/>
    <m/>
    <n v="20"/>
    <s v="Yes"/>
    <s v="No"/>
    <s v="No"/>
    <s v="N/A"/>
    <s v="Other"/>
    <s v="Doors"/>
    <s v="Left AND Right"/>
    <s v="Closed"/>
    <s v="Yes"/>
    <s v="Flexible &lt;1cm (e.g. RG58)"/>
    <n v="100"/>
    <s v="Yes"/>
    <s v="No"/>
    <s v="No"/>
    <s v="Ethernet"/>
    <s v="Additonal Rittal racks for LCW/Vacuum"/>
  </r>
  <r>
    <s v="DN-014.1"/>
    <n v="121.3"/>
    <s v="121.3.07"/>
    <x v="0"/>
    <x v="3"/>
    <s v="HBB-Lower High Bay"/>
    <x v="18"/>
    <m/>
    <x v="0"/>
    <s v="PLC/LCW Controls - 1 Rittal rack per LCW system"/>
    <m/>
    <n v="4"/>
    <s v="Preliminary"/>
    <s v="Off the Shelf"/>
    <n v="0.05"/>
    <s v="Floor"/>
    <n v="64"/>
    <n v="16"/>
    <n v="84"/>
    <m/>
    <m/>
    <m/>
    <m/>
    <s v="75 +/- 5"/>
    <s v="75 +/- 5"/>
    <m/>
    <m/>
    <m/>
    <m/>
    <x v="0"/>
    <n v="0.5"/>
    <n v="2"/>
    <m/>
    <m/>
    <m/>
    <m/>
    <m/>
    <s v="120 V - 1 Phase - 2 Wire"/>
    <n v="120"/>
    <n v="5"/>
    <n v="600"/>
    <n v="2.4"/>
    <n v="100"/>
    <n v="2.4"/>
    <m/>
    <m/>
    <n v="20"/>
    <s v="Yes"/>
    <s v="No"/>
    <s v="No"/>
    <s v="N/A"/>
    <s v="Other"/>
    <s v="Doors"/>
    <s v="Left AND Right"/>
    <s v="Closed"/>
    <s v="Yes"/>
    <s v="Flexible &lt;1cm (e.g. RG58)"/>
    <n v="100"/>
    <s v="Yes"/>
    <s v="No"/>
    <s v="No"/>
    <s v="Ethernet"/>
    <s v="1 rack per LCW system"/>
  </r>
  <r>
    <s v="DN-015"/>
    <n v="121.3"/>
    <s v="121.3.03"/>
    <x v="7"/>
    <x v="0"/>
    <s v="LG-HWR"/>
    <x v="17"/>
    <m/>
    <x v="8"/>
    <m/>
    <m/>
    <n v="8"/>
    <s v="Final"/>
    <s v="Off the Shelf"/>
    <n v="0.05"/>
    <s v="Rack Mounted"/>
    <m/>
    <m/>
    <m/>
    <m/>
    <m/>
    <m/>
    <m/>
    <s v="40-95F"/>
    <s v="82 +/-4"/>
    <m/>
    <m/>
    <m/>
    <m/>
    <x v="1"/>
    <n v="15.75"/>
    <n v="126"/>
    <m/>
    <n v="86"/>
    <n v="90"/>
    <n v="4"/>
    <m/>
    <s v="480Y/277 V - 3 Phase - 4 Wire"/>
    <n v="480"/>
    <n v="18"/>
    <n v="14964.918977395098"/>
    <n v="119.71935181916079"/>
    <n v="90"/>
    <n v="107.74741663724471"/>
    <m/>
    <s v="NA"/>
    <n v="30"/>
    <s v="No"/>
    <s v="Yes"/>
    <s v="No"/>
    <s v="No"/>
    <s v="Other"/>
    <s v="Open"/>
    <s v="Left AND Right"/>
    <s v="Closed"/>
    <s v="Yes"/>
    <s v="Rigid (e.g. hardline coax)"/>
    <n v="10"/>
    <s v="Yes"/>
    <s v="No"/>
    <s v="Yes"/>
    <s v="ACNET"/>
    <m/>
  </r>
  <r>
    <s v="DN-016"/>
    <n v="121.3"/>
    <s v="121.3.03"/>
    <x v="7"/>
    <x v="0"/>
    <s v="LG-HWR"/>
    <x v="17"/>
    <m/>
    <x v="9"/>
    <m/>
    <m/>
    <n v="8"/>
    <s v="Preliminary"/>
    <s v="Off the Shelf"/>
    <n v="0.05"/>
    <s v="Suspended"/>
    <m/>
    <m/>
    <m/>
    <n v="350"/>
    <m/>
    <m/>
    <m/>
    <m/>
    <m/>
    <m/>
    <m/>
    <m/>
    <m/>
    <x v="1"/>
    <n v="0"/>
    <n v="0"/>
    <m/>
    <n v="86"/>
    <n v="90"/>
    <n v="4"/>
    <m/>
    <m/>
    <m/>
    <m/>
    <n v="0"/>
    <n v="0"/>
    <n v="100"/>
    <n v="0"/>
    <m/>
    <m/>
    <m/>
    <m/>
    <m/>
    <m/>
    <m/>
    <m/>
    <m/>
    <m/>
    <m/>
    <m/>
    <m/>
    <n v="414"/>
    <s v="No"/>
    <m/>
    <m/>
    <m/>
    <s v="Cable count is scaled via CMTS1, held here as placeholder"/>
  </r>
  <r>
    <s v="DN-017"/>
    <n v="121.3"/>
    <s v="121.3.03"/>
    <x v="7"/>
    <x v="0"/>
    <s v="LG-HWR"/>
    <x v="17"/>
    <m/>
    <x v="10"/>
    <m/>
    <m/>
    <n v="8"/>
    <s v="Preliminary"/>
    <s v="Off the Shelf"/>
    <n v="0.05"/>
    <s v="Suspended"/>
    <m/>
    <m/>
    <m/>
    <n v="16"/>
    <m/>
    <m/>
    <m/>
    <m/>
    <m/>
    <m/>
    <m/>
    <m/>
    <m/>
    <x v="1"/>
    <n v="0"/>
    <n v="0"/>
    <m/>
    <n v="86"/>
    <n v="90"/>
    <n v="4"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N-018"/>
    <n v="121.3"/>
    <s v="121.3.03"/>
    <x v="7"/>
    <x v="0"/>
    <s v="LG-SSR1"/>
    <x v="19"/>
    <m/>
    <x v="0"/>
    <m/>
    <m/>
    <n v="6"/>
    <s v="Preliminary"/>
    <s v="Prototype-Testing"/>
    <n v="0.25"/>
    <s v="Floor"/>
    <n v="24"/>
    <n v="32"/>
    <n v="96"/>
    <m/>
    <m/>
    <m/>
    <m/>
    <m/>
    <m/>
    <m/>
    <m/>
    <m/>
    <m/>
    <x v="0"/>
    <m/>
    <n v="0"/>
    <m/>
    <m/>
    <m/>
    <m/>
    <m/>
    <s v="120 V - 1 Phase - 2 Wire"/>
    <n v="120"/>
    <n v="5"/>
    <n v="600"/>
    <n v="3.6"/>
    <n v="100"/>
    <n v="3.6"/>
    <m/>
    <m/>
    <m/>
    <m/>
    <m/>
    <m/>
    <m/>
    <s v="19&quot;W/60U X 29&quot; D"/>
    <s v="Open"/>
    <s v="Left AND Right"/>
    <s v="Door"/>
    <s v="Yes"/>
    <s v="Rigid (e.g. hardline coax)"/>
    <n v="40"/>
    <s v="Yes"/>
    <s v="No"/>
    <s v="Yes"/>
    <s v="ACNET"/>
    <m/>
  </r>
  <r>
    <s v="DN-019"/>
    <n v="121.3"/>
    <s v="121.3.03"/>
    <x v="7"/>
    <x v="0"/>
    <s v="LG-SSR1"/>
    <x v="19"/>
    <m/>
    <x v="8"/>
    <m/>
    <m/>
    <n v="16"/>
    <s v="Final"/>
    <s v="Off the Shelf"/>
    <n v="0.05"/>
    <s v="Floor"/>
    <m/>
    <m/>
    <m/>
    <m/>
    <m/>
    <m/>
    <m/>
    <s v="40-95F"/>
    <s v="82 +/-4"/>
    <m/>
    <m/>
    <m/>
    <m/>
    <x v="1"/>
    <n v="15.75"/>
    <n v="252"/>
    <m/>
    <n v="88"/>
    <n v="92"/>
    <n v="4"/>
    <n v="7.1"/>
    <s v="480Y/277 V - 3 Phase - 4 Wire"/>
    <n v="480"/>
    <n v="18"/>
    <n v="14964.918977395098"/>
    <n v="239.43870363832158"/>
    <n v="90"/>
    <n v="215.49483327448942"/>
    <m/>
    <s v="NA"/>
    <n v="40"/>
    <s v="No"/>
    <s v="Yes"/>
    <s v="No"/>
    <s v="No"/>
    <s v="Other"/>
    <s v="Open"/>
    <s v="Left AND Right"/>
    <s v="Closed"/>
    <s v="Yes"/>
    <s v="Rigid (e.g. hardline coax)"/>
    <n v="10"/>
    <s v="Yes"/>
    <s v="No"/>
    <s v="Yes"/>
    <s v="ACNET"/>
    <m/>
  </r>
  <r>
    <s v="DN-019.1"/>
    <n v="121.3"/>
    <s v="121.3.03"/>
    <x v="7"/>
    <x v="0"/>
    <s v="LG-SSR1"/>
    <x v="19"/>
    <m/>
    <x v="8"/>
    <s v="HLA for SSR1"/>
    <m/>
    <n v="0"/>
    <s v="Final"/>
    <s v="Off the Shelf"/>
    <n v="0.05"/>
    <m/>
    <m/>
    <m/>
    <m/>
    <m/>
    <m/>
    <m/>
    <m/>
    <m/>
    <m/>
    <m/>
    <m/>
    <m/>
    <m/>
    <x v="0"/>
    <n v="1.75"/>
    <n v="28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N-020"/>
    <n v="121.3"/>
    <s v="121.3.03"/>
    <x v="7"/>
    <x v="0"/>
    <s v="LG-SSR1"/>
    <x v="19"/>
    <m/>
    <x v="9"/>
    <m/>
    <m/>
    <n v="16"/>
    <s v="Preliminary"/>
    <s v="Off the Shelf"/>
    <n v="0.05"/>
    <s v="Suspended"/>
    <m/>
    <m/>
    <m/>
    <n v="350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n v="658"/>
    <s v="No"/>
    <m/>
    <m/>
    <m/>
    <s v="Cable count is scaled via CMTS1, held here as placeholder"/>
  </r>
  <r>
    <s v="DN-021"/>
    <n v="121.3"/>
    <s v="121.3.03"/>
    <x v="7"/>
    <x v="0"/>
    <s v="LG-SSR1"/>
    <x v="19"/>
    <m/>
    <x v="10"/>
    <m/>
    <m/>
    <n v="16"/>
    <s v="Preliminary"/>
    <s v="Off the Shelf"/>
    <n v="0.05"/>
    <s v="Suspended"/>
    <m/>
    <m/>
    <m/>
    <n v="16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N-022"/>
    <n v="121.3"/>
    <s v="121.3.03"/>
    <x v="7"/>
    <x v="0"/>
    <s v="LG-SSR2"/>
    <x v="20"/>
    <m/>
    <x v="0"/>
    <s v="Control equipment rack for PLCs"/>
    <m/>
    <n v="12"/>
    <s v="Preliminary"/>
    <s v="Expert Opinion"/>
    <n v="0.5"/>
    <s v="Floor"/>
    <m/>
    <m/>
    <m/>
    <m/>
    <m/>
    <m/>
    <m/>
    <m/>
    <m/>
    <m/>
    <m/>
    <m/>
    <m/>
    <x v="0"/>
    <m/>
    <n v="0"/>
    <m/>
    <m/>
    <m/>
    <m/>
    <m/>
    <s v="120 V - 1 Phase - 2 Wire"/>
    <n v="120"/>
    <n v="5"/>
    <n v="600"/>
    <n v="7.2"/>
    <n v="100"/>
    <n v="7.2"/>
    <m/>
    <m/>
    <m/>
    <m/>
    <m/>
    <m/>
    <m/>
    <s v="19&quot;W/60U X 29&quot; D"/>
    <s v="Doors"/>
    <s v="Left AND Right"/>
    <s v="Door"/>
    <s v="Yes"/>
    <s v="Rigid (e.g. hardline coax)"/>
    <n v="40"/>
    <s v="Yes"/>
    <s v="No"/>
    <s v="Yes"/>
    <s v="ACNET"/>
    <m/>
  </r>
  <r>
    <s v="DN-023"/>
    <n v="121.3"/>
    <s v="121.3.03"/>
    <x v="7"/>
    <x v="0"/>
    <s v="LG-SSR2"/>
    <x v="20"/>
    <m/>
    <x v="8"/>
    <m/>
    <m/>
    <n v="35"/>
    <s v="Conceptual"/>
    <s v="Expert Opinion"/>
    <n v="0.5"/>
    <s v="Floor"/>
    <n v="72"/>
    <n v="48"/>
    <n v="96"/>
    <m/>
    <m/>
    <m/>
    <m/>
    <s v="40-95F"/>
    <s v="82 +/-4"/>
    <m/>
    <m/>
    <m/>
    <m/>
    <x v="1"/>
    <n v="33.75"/>
    <n v="1181.25"/>
    <m/>
    <n v="88"/>
    <n v="92"/>
    <n v="4"/>
    <n v="8.1"/>
    <s v="480Y/277 V - 3 Phase - 4 Wire"/>
    <n v="480"/>
    <n v="67"/>
    <n v="55702.753971415092"/>
    <n v="1949.5963889995282"/>
    <n v="90"/>
    <n v="1754.6367500995755"/>
    <m/>
    <s v="NA"/>
    <n v="120"/>
    <s v="No"/>
    <s v="Yes"/>
    <s v="No"/>
    <s v="No"/>
    <s v="Other"/>
    <s v="Open"/>
    <s v="Left AND Right"/>
    <s v="Closed"/>
    <s v="Yes"/>
    <s v="Rigid (e.g. hardline coax)"/>
    <n v="10"/>
    <s v="Yes"/>
    <s v="No"/>
    <s v="Yes"/>
    <s v="ACNET"/>
    <m/>
  </r>
  <r>
    <s v="DN-023.1"/>
    <n v="121.3"/>
    <s v="121.3.03"/>
    <x v="7"/>
    <x v="0"/>
    <s v="LG-SSR2"/>
    <x v="20"/>
    <m/>
    <x v="8"/>
    <s v="HLA for SSR2"/>
    <m/>
    <n v="0"/>
    <s v="Conceptual"/>
    <s v="Expert Opinion"/>
    <n v="0.5"/>
    <m/>
    <m/>
    <m/>
    <m/>
    <m/>
    <m/>
    <m/>
    <m/>
    <m/>
    <m/>
    <m/>
    <m/>
    <m/>
    <m/>
    <x v="0"/>
    <n v="5"/>
    <n v="175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This item is only for the HLA component of the power amplifiers"/>
  </r>
  <r>
    <s v="DN-024"/>
    <n v="121.3"/>
    <s v="121.3.03"/>
    <x v="7"/>
    <x v="0"/>
    <s v="LG-SSR2"/>
    <x v="20"/>
    <m/>
    <x v="9"/>
    <m/>
    <m/>
    <n v="35"/>
    <s v="Preliminary"/>
    <s v="Off the Shelf"/>
    <n v="0.05"/>
    <s v="Suspended"/>
    <m/>
    <m/>
    <m/>
    <n v="350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n v="2113"/>
    <s v="No"/>
    <m/>
    <m/>
    <m/>
    <s v="Cable count is scaled via CMTS1, held here as placeholder"/>
  </r>
  <r>
    <s v="DN-025"/>
    <n v="121.3"/>
    <s v="121.3.03"/>
    <x v="7"/>
    <x v="0"/>
    <s v="LG-SSR2"/>
    <x v="20"/>
    <m/>
    <x v="10"/>
    <m/>
    <m/>
    <n v="35"/>
    <s v="Preliminary"/>
    <s v="Off the Shelf"/>
    <n v="0.05"/>
    <s v="Suspended"/>
    <m/>
    <m/>
    <m/>
    <n v="16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N-026"/>
    <n v="121.3"/>
    <s v="121.3.03"/>
    <x v="7"/>
    <x v="0"/>
    <s v="LG-LB650"/>
    <x v="21"/>
    <m/>
    <x v="0"/>
    <s v="Control equipment rack for PLCs"/>
    <m/>
    <n v="11"/>
    <s v="Preliminary"/>
    <s v="Expert Opinion"/>
    <n v="0.5"/>
    <s v="Floor"/>
    <m/>
    <m/>
    <m/>
    <m/>
    <m/>
    <m/>
    <m/>
    <m/>
    <m/>
    <m/>
    <m/>
    <m/>
    <m/>
    <x v="0"/>
    <n v="5"/>
    <n v="55"/>
    <m/>
    <m/>
    <m/>
    <m/>
    <m/>
    <s v="120 V - 1 Phase - 2 Wire"/>
    <n v="120"/>
    <n v="5"/>
    <n v="600"/>
    <n v="6.6"/>
    <n v="100"/>
    <n v="6.6000000000000005"/>
    <m/>
    <m/>
    <m/>
    <m/>
    <m/>
    <m/>
    <m/>
    <s v="19&quot;W/60U X 29&quot; D"/>
    <s v="Doors"/>
    <s v="Left AND Right"/>
    <s v="Door"/>
    <s v="Yes"/>
    <s v="Rigid (e.g. hardline coax)"/>
    <n v="40"/>
    <s v="Yes"/>
    <s v="No"/>
    <s v="Yes"/>
    <s v="ACNET"/>
    <m/>
  </r>
  <r>
    <s v="DN-027"/>
    <n v="121.3"/>
    <s v="121.3.03"/>
    <x v="7"/>
    <x v="0"/>
    <s v="LG-LB650"/>
    <x v="21"/>
    <m/>
    <x v="8"/>
    <s v="40 kW"/>
    <m/>
    <n v="33"/>
    <s v="Preliminary"/>
    <s v="Expert Opinion"/>
    <n v="0.5"/>
    <s v="Floor"/>
    <n v="72"/>
    <n v="134"/>
    <n v="96"/>
    <m/>
    <m/>
    <m/>
    <m/>
    <s v="40-95F"/>
    <s v="82 +/-4"/>
    <s v="na"/>
    <m/>
    <m/>
    <m/>
    <x v="1"/>
    <n v="85.5"/>
    <n v="2821.5"/>
    <m/>
    <n v="88"/>
    <n v="92"/>
    <n v="4"/>
    <n v="7.2"/>
    <s v="480Y/277 V - 3 Phase - 4 Wire"/>
    <n v="480"/>
    <n v="134"/>
    <n v="111405.50794283018"/>
    <n v="3676.3817621133962"/>
    <n v="86"/>
    <n v="3161.6883154175212"/>
    <m/>
    <s v="NA"/>
    <n v="240"/>
    <s v="No"/>
    <s v="Yes"/>
    <s v="No"/>
    <s v="No"/>
    <s v="Other"/>
    <s v="Open"/>
    <s v="Left AND Right"/>
    <s v="Closed"/>
    <s v="Yes"/>
    <s v="Rigid (e.g. hardline coax)"/>
    <n v="10"/>
    <s v="Yes"/>
    <s v="No"/>
    <s v="Yes"/>
    <s v="ACNET"/>
    <m/>
  </r>
  <r>
    <s v="DN-027.1"/>
    <n v="121.3"/>
    <s v="121.3.03"/>
    <x v="7"/>
    <x v="0"/>
    <s v="LG-LB650"/>
    <x v="21"/>
    <m/>
    <x v="8"/>
    <s v="HLA for 40 kW"/>
    <m/>
    <n v="0"/>
    <s v="Pre-conceptual"/>
    <s v="Prototype-Testing"/>
    <n v="0.25"/>
    <m/>
    <m/>
    <m/>
    <m/>
    <m/>
    <m/>
    <m/>
    <m/>
    <m/>
    <m/>
    <m/>
    <m/>
    <m/>
    <m/>
    <x v="0"/>
    <n v="10"/>
    <n v="33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This item is only for the HLA component of the power amplifiers"/>
  </r>
  <r>
    <s v="DN-028"/>
    <n v="121.3"/>
    <s v="121.3.03"/>
    <x v="7"/>
    <x v="0"/>
    <s v="LG-LB650"/>
    <x v="21"/>
    <m/>
    <x v="9"/>
    <m/>
    <m/>
    <n v="33"/>
    <s v="Preliminary"/>
    <s v="Off the Shelf"/>
    <n v="0.05"/>
    <s v="Suspended"/>
    <m/>
    <m/>
    <m/>
    <n v="350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n v="3118"/>
    <s v="No"/>
    <m/>
    <m/>
    <m/>
    <s v="Cable count is scaled via CMTS1, held here as placeholder"/>
  </r>
  <r>
    <s v="DN-029"/>
    <n v="121.3"/>
    <s v="121.3.03"/>
    <x v="7"/>
    <x v="0"/>
    <s v="LG-LB650"/>
    <x v="21"/>
    <m/>
    <x v="10"/>
    <m/>
    <m/>
    <n v="33"/>
    <s v="Preliminary"/>
    <s v="Off the Shelf"/>
    <n v="0.05"/>
    <s v="Suspended"/>
    <m/>
    <m/>
    <m/>
    <n v="17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N-030"/>
    <n v="121.3"/>
    <s v="121.3.03"/>
    <x v="7"/>
    <x v="0"/>
    <s v="LG-HB650"/>
    <x v="22"/>
    <m/>
    <x v="0"/>
    <s v="Control equipment rack for PLCs"/>
    <m/>
    <n v="12"/>
    <s v="Preliminary"/>
    <s v="Expert Opinion"/>
    <n v="0.5"/>
    <s v="Floor"/>
    <m/>
    <m/>
    <m/>
    <m/>
    <m/>
    <m/>
    <m/>
    <m/>
    <m/>
    <m/>
    <m/>
    <m/>
    <m/>
    <x v="0"/>
    <n v="5"/>
    <n v="60"/>
    <m/>
    <m/>
    <m/>
    <m/>
    <m/>
    <s v="120 V - 1 Phase - 2 Wire"/>
    <n v="120"/>
    <n v="5"/>
    <n v="600"/>
    <n v="7.2"/>
    <n v="100"/>
    <n v="7.2"/>
    <m/>
    <m/>
    <m/>
    <m/>
    <m/>
    <m/>
    <m/>
    <s v="19&quot;W/60U X 29&quot; D"/>
    <s v="Doors"/>
    <s v="Left AND Right"/>
    <s v="Door"/>
    <s v="Yes"/>
    <s v="Rigid (e.g. hardline coax)"/>
    <n v="40"/>
    <s v="Yes"/>
    <s v="No"/>
    <s v="Yes"/>
    <s v="ACNET"/>
    <m/>
  </r>
  <r>
    <s v="DN-031"/>
    <n v="121.3"/>
    <s v="121.3.03"/>
    <x v="7"/>
    <x v="0"/>
    <s v="LG-HB650"/>
    <x v="22"/>
    <m/>
    <x v="8"/>
    <s v="70 kW"/>
    <m/>
    <n v="36"/>
    <s v="Preliminary"/>
    <s v="Expert Opinion"/>
    <n v="0.5"/>
    <s v="Floor"/>
    <n v="96"/>
    <n v="134"/>
    <n v="96"/>
    <m/>
    <m/>
    <m/>
    <m/>
    <s v="40-95F"/>
    <s v="82 +/-4"/>
    <m/>
    <m/>
    <m/>
    <m/>
    <x v="1"/>
    <n v="123.75"/>
    <n v="4455"/>
    <m/>
    <n v="88"/>
    <n v="92"/>
    <n v="4"/>
    <n v="7.2"/>
    <s v="480Y/277 V - 3 Phase - 4 Wire"/>
    <n v="480"/>
    <n v="234"/>
    <n v="194543.94670613628"/>
    <n v="7003.5820814209055"/>
    <n v="86"/>
    <n v="6023.0805900219793"/>
    <m/>
    <s v="NA"/>
    <n v="450"/>
    <s v="No"/>
    <s v="Yes"/>
    <s v="No"/>
    <s v="No"/>
    <s v="Other"/>
    <s v="Open"/>
    <s v="Left AND Right"/>
    <s v="Closed"/>
    <s v="Yes"/>
    <s v="Rigid (e.g. hardline coax)"/>
    <n v="10"/>
    <s v="Yes"/>
    <s v="No"/>
    <s v="Yes"/>
    <s v="ACNET"/>
    <m/>
  </r>
  <r>
    <s v="DN-031.1"/>
    <n v="121.3"/>
    <s v="121.3.03"/>
    <x v="7"/>
    <x v="0"/>
    <s v="LG-HB650"/>
    <x v="22"/>
    <m/>
    <x v="8"/>
    <s v="HLA for 70 kW"/>
    <m/>
    <n v="0"/>
    <s v="Pre-conceptual"/>
    <s v="Prototype-Testing"/>
    <n v="0.25"/>
    <m/>
    <m/>
    <m/>
    <m/>
    <m/>
    <m/>
    <m/>
    <m/>
    <m/>
    <m/>
    <m/>
    <m/>
    <m/>
    <m/>
    <x v="0"/>
    <n v="17.5"/>
    <n v="63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This item is only for the HLA component of the power amplifiers"/>
  </r>
  <r>
    <s v="DN-032"/>
    <n v="121.3"/>
    <s v="121.3.03"/>
    <x v="7"/>
    <x v="0"/>
    <s v="LG-HB650"/>
    <x v="22"/>
    <m/>
    <x v="9"/>
    <m/>
    <m/>
    <n v="36"/>
    <s v="Preliminary"/>
    <s v="Off the Shelf"/>
    <n v="0.05"/>
    <s v="Suspended"/>
    <m/>
    <m/>
    <m/>
    <n v="350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n v="1240"/>
    <s v="No"/>
    <m/>
    <m/>
    <m/>
    <s v="Cable count is scaled via CMTS1, held here as placeholder"/>
  </r>
  <r>
    <s v="DN-033"/>
    <n v="121.3"/>
    <s v="121.3.03"/>
    <x v="7"/>
    <x v="0"/>
    <s v="LG-HB650"/>
    <x v="22"/>
    <m/>
    <x v="10"/>
    <m/>
    <m/>
    <n v="36"/>
    <s v="Preliminary"/>
    <s v="Off the Shelf"/>
    <n v="0.05"/>
    <s v="Suspended"/>
    <m/>
    <m/>
    <m/>
    <n v="17"/>
    <m/>
    <m/>
    <m/>
    <m/>
    <m/>
    <m/>
    <m/>
    <m/>
    <m/>
    <x v="1"/>
    <n v="0"/>
    <n v="0"/>
    <m/>
    <n v="88"/>
    <n v="92"/>
    <n v="4"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N-034"/>
    <n v="121.3"/>
    <s v="121.3.09"/>
    <x v="3"/>
    <x v="3"/>
    <s v="HBB-Upper High Bay"/>
    <x v="23"/>
    <m/>
    <x v="0"/>
    <s v="WFE"/>
    <m/>
    <n v="5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2.5"/>
    <m/>
    <m/>
    <m/>
    <m/>
    <m/>
    <s v="120 V - 1 Phase - 2 Wire"/>
    <n v="120"/>
    <n v="13"/>
    <n v="1560"/>
    <n v="7.8"/>
    <n v="100"/>
    <n v="7.8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20"/>
    <s v="Yes"/>
    <s v="No"/>
    <s v="No"/>
    <s v="Ethernet"/>
    <s v="Currently 4 at PIP2IT but they are filling"/>
  </r>
  <r>
    <s v="DN-035"/>
    <n v="121.3"/>
    <s v="121.3.09"/>
    <x v="3"/>
    <x v="0"/>
    <s v="LG-HWR, LG-SSR1, LG-SSR2"/>
    <x v="23"/>
    <m/>
    <x v="0"/>
    <s v="Rack distributed throughout any of the gallery locations listed"/>
    <m/>
    <n v="1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0.5"/>
    <m/>
    <m/>
    <m/>
    <m/>
    <m/>
    <s v="120 V - 1 Phase - 2 Wire"/>
    <n v="120"/>
    <n v="13"/>
    <n v="1560"/>
    <n v="1.56"/>
    <n v="100"/>
    <n v="1.56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20"/>
    <s v="Yes"/>
    <s v="No"/>
    <s v="No"/>
    <s v="Ethernet"/>
    <s v="Grouping in sections GI, BPM, BLM, LW…."/>
  </r>
  <r>
    <s v="DN-036"/>
    <n v="121.3"/>
    <s v="121.3.09"/>
    <x v="3"/>
    <x v="0"/>
    <s v="LG-HWR, LG-SSR1, LG-SSR2"/>
    <x v="3"/>
    <m/>
    <x v="0"/>
    <s v="Rack distributed throughout any of the gallery locations listed"/>
    <m/>
    <n v="3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1.5"/>
    <m/>
    <m/>
    <m/>
    <m/>
    <m/>
    <s v="120 V - 1 Phase - 2 Wire"/>
    <n v="120"/>
    <n v="16"/>
    <n v="1920"/>
    <n v="5.76"/>
    <n v="100"/>
    <n v="5.76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172"/>
    <s v="Yes"/>
    <s v="No"/>
    <s v="No"/>
    <s v="Ethernet"/>
    <s v="Grouping in sections GI, BPM, BLM, LW…."/>
  </r>
  <r>
    <s v="DN-037"/>
    <n v="121.3"/>
    <s v="121.3.09"/>
    <x v="3"/>
    <x v="0"/>
    <s v="LG-HWR, LG-SSR1, LG-SSR2"/>
    <x v="24"/>
    <m/>
    <x v="0"/>
    <s v="Rack distributed throughout any of the gallery locations listed"/>
    <m/>
    <n v="1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0.5"/>
    <m/>
    <m/>
    <m/>
    <m/>
    <m/>
    <s v="120 V - 1 Phase - 2 Wire"/>
    <n v="120"/>
    <n v="16"/>
    <n v="1920"/>
    <n v="1.92"/>
    <n v="100"/>
    <n v="1.92"/>
    <s v="NA"/>
    <s v="NA"/>
    <n v="20"/>
    <s v="No"/>
    <s v="No"/>
    <s v="No"/>
    <s v="No"/>
    <s v="19&quot;W/52U X 29&quot; D"/>
    <s v="Open"/>
    <s v="Left AND Right"/>
    <s v="Door"/>
    <s v="Yes"/>
    <s v="Flexible &lt;1cm (e.g. RG58)"/>
    <n v="186"/>
    <s v="Yes"/>
    <s v="No"/>
    <s v="No"/>
    <s v="Ethernet"/>
    <s v="Grouping in sections GI, BPM, BLM, LW…."/>
  </r>
  <r>
    <s v="DN-038"/>
    <n v="121.3"/>
    <s v="121.3.09"/>
    <x v="3"/>
    <x v="0"/>
    <s v="LG-HWR, LG-SSR1, LG-SSR2"/>
    <x v="25"/>
    <m/>
    <x v="0"/>
    <s v="Rack distributed throughout any of the gallery locations listed"/>
    <m/>
    <n v="2"/>
    <s v="Preliminary"/>
    <s v="Expert Opinion"/>
    <n v="0.5"/>
    <s v="Floor"/>
    <n v="30"/>
    <n v="24"/>
    <n v="96"/>
    <m/>
    <m/>
    <m/>
    <m/>
    <s v="82 +/- 5"/>
    <s v="82 +/- 5"/>
    <m/>
    <m/>
    <n v="0"/>
    <n v="9"/>
    <x v="0"/>
    <n v="0.5"/>
    <n v="1"/>
    <m/>
    <m/>
    <m/>
    <m/>
    <m/>
    <s v="120 V - 1 Phase - 2 Wire"/>
    <n v="120"/>
    <n v="13"/>
    <n v="1560"/>
    <n v="3.12"/>
    <n v="100"/>
    <n v="3.12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20"/>
    <s v="Yes"/>
    <s v="No"/>
    <s v="No"/>
    <s v="Ethernet"/>
    <s v="Grouping in sections GI, BPM, BLM, LW…."/>
  </r>
  <r>
    <s v="DN-039"/>
    <n v="121.3"/>
    <s v="121.3.09"/>
    <x v="3"/>
    <x v="0"/>
    <s v="LG-LB650, LG-HB650"/>
    <x v="23"/>
    <m/>
    <x v="0"/>
    <s v="Rack distributed throughout any of the gallery locations listed"/>
    <m/>
    <n v="1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0.5"/>
    <m/>
    <m/>
    <m/>
    <m/>
    <m/>
    <s v="120 V - 1 Phase - 2 Wire"/>
    <n v="120"/>
    <n v="13"/>
    <n v="1560"/>
    <n v="1.56"/>
    <n v="100"/>
    <n v="1.56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20"/>
    <s v="Yes"/>
    <s v="No"/>
    <s v="No"/>
    <s v="Ethernet"/>
    <s v="Grouping in sections GI, BPM, BLM, LW…."/>
  </r>
  <r>
    <s v="DN-040"/>
    <n v="121.3"/>
    <s v="121.3.09"/>
    <x v="3"/>
    <x v="0"/>
    <s v="LG-LB650, LG-HB650"/>
    <x v="3"/>
    <m/>
    <x v="0"/>
    <s v="Rack distributed throughout any of the gallery locations listed"/>
    <m/>
    <n v="3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1.5"/>
    <m/>
    <m/>
    <m/>
    <m/>
    <m/>
    <s v="120 V - 1 Phase - 2 Wire"/>
    <n v="120"/>
    <n v="16"/>
    <n v="1920"/>
    <n v="5.76"/>
    <n v="100"/>
    <n v="5.76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172"/>
    <s v="Yes"/>
    <s v="No"/>
    <s v="No"/>
    <s v="Ethernet"/>
    <s v="Grouping in sections GI, BPM, BLM, LW…."/>
  </r>
  <r>
    <s v="DN-041"/>
    <n v="121.3"/>
    <s v="121.3.09"/>
    <x v="3"/>
    <x v="0"/>
    <s v="LG-LB650, LG-HB650"/>
    <x v="24"/>
    <m/>
    <x v="0"/>
    <s v="Rack distributed throughout any of the gallery locations listed"/>
    <m/>
    <n v="1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0.5"/>
    <m/>
    <m/>
    <m/>
    <m/>
    <m/>
    <s v="120 V - 1 Phase - 2 Wire"/>
    <n v="120"/>
    <n v="16"/>
    <n v="1920"/>
    <n v="1.92"/>
    <n v="100"/>
    <n v="1.92"/>
    <s v="NA"/>
    <s v="NA"/>
    <n v="20"/>
    <s v="No"/>
    <s v="No"/>
    <s v="No"/>
    <s v="No"/>
    <s v="19&quot;W/52U X 29&quot; D"/>
    <s v="Open"/>
    <s v="Left AND Right"/>
    <s v="Door"/>
    <s v="Yes"/>
    <s v="Flexible &lt;1cm (e.g. RG58)"/>
    <n v="186"/>
    <s v="Yes"/>
    <s v="No"/>
    <s v="No"/>
    <s v="Ethernet"/>
    <s v="Grouping in sections GI, BPM, BLM, LW…."/>
  </r>
  <r>
    <s v="DN-042"/>
    <n v="121.3"/>
    <s v="121.3.09"/>
    <x v="3"/>
    <x v="0"/>
    <s v="LG-LB650, LG-HB650"/>
    <x v="25"/>
    <m/>
    <x v="0"/>
    <s v="Rack distributed throughout any of the gallery locations listed"/>
    <m/>
    <n v="2"/>
    <s v="Preliminary"/>
    <s v="Expert Opinion"/>
    <n v="0.5"/>
    <s v="Floor"/>
    <n v="30"/>
    <n v="24"/>
    <n v="96"/>
    <m/>
    <m/>
    <m/>
    <m/>
    <s v="82 +/- 5"/>
    <s v="82 +/- 5"/>
    <m/>
    <m/>
    <n v="0"/>
    <n v="9"/>
    <x v="0"/>
    <n v="0.5"/>
    <n v="1"/>
    <m/>
    <m/>
    <m/>
    <m/>
    <m/>
    <s v="120 V - 1 Phase - 2 Wire"/>
    <n v="120"/>
    <n v="13"/>
    <n v="1560"/>
    <n v="3.12"/>
    <n v="100"/>
    <n v="3.12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20"/>
    <s v="Yes"/>
    <s v="No"/>
    <s v="No"/>
    <s v="Ethernet"/>
    <s v="Grouping in sections GI, BPM, BLM, LW…."/>
  </r>
  <r>
    <s v="DN-043"/>
    <n v="121.3"/>
    <s v="121.3.09"/>
    <x v="3"/>
    <x v="0"/>
    <s v="LG-BTL Power Supply"/>
    <x v="23"/>
    <m/>
    <x v="0"/>
    <s v="Rack distributed throughout any of the gallery locations listed"/>
    <m/>
    <n v="1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0.5"/>
    <m/>
    <m/>
    <m/>
    <m/>
    <m/>
    <s v="120 V - 1 Phase - 2 Wire"/>
    <n v="120"/>
    <n v="13"/>
    <n v="1560"/>
    <n v="1.56"/>
    <n v="100"/>
    <n v="1.56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20"/>
    <s v="Yes"/>
    <s v="No"/>
    <s v="No"/>
    <s v="Ethernet"/>
    <s v="Grouping in sections GI, BPM, BLM, LW…."/>
  </r>
  <r>
    <s v="DN-044"/>
    <n v="121.3"/>
    <s v="121.3.09"/>
    <x v="3"/>
    <x v="0"/>
    <s v="LG-BTL Power Supply"/>
    <x v="3"/>
    <m/>
    <x v="0"/>
    <s v="Rack distributed throughout any of the gallery locations listed"/>
    <m/>
    <n v="3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1.5"/>
    <m/>
    <m/>
    <m/>
    <m/>
    <m/>
    <s v="120 V - 1 Phase - 2 Wire"/>
    <n v="120"/>
    <n v="16"/>
    <n v="1920"/>
    <n v="5.76"/>
    <n v="100"/>
    <n v="5.76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172"/>
    <s v="Yes"/>
    <s v="No"/>
    <s v="No"/>
    <s v="Ethernet"/>
    <s v="Grouping in sections GI, BPM, BLM, LW…."/>
  </r>
  <r>
    <s v="DN-045"/>
    <n v="121.3"/>
    <s v="121.3.09"/>
    <x v="3"/>
    <x v="0"/>
    <s v="LG-BTL Power Supply"/>
    <x v="24"/>
    <m/>
    <x v="0"/>
    <s v="Rack distributed throughout any of the gallery locations listed"/>
    <m/>
    <n v="2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1"/>
    <m/>
    <m/>
    <m/>
    <m/>
    <m/>
    <s v="120 V - 1 Phase - 2 Wire"/>
    <n v="120"/>
    <n v="16"/>
    <n v="1920"/>
    <n v="3.84"/>
    <n v="100"/>
    <n v="3.84"/>
    <s v="NA"/>
    <s v="NA"/>
    <n v="20"/>
    <s v="No"/>
    <s v="No"/>
    <s v="No"/>
    <s v="No"/>
    <s v="19&quot;W/52U X 29&quot; D"/>
    <s v="Open"/>
    <s v="Left AND Right"/>
    <s v="Door"/>
    <s v="Yes"/>
    <s v="Flexible &lt;1cm (e.g. RG58)"/>
    <n v="186"/>
    <s v="Yes"/>
    <s v="No"/>
    <s v="No"/>
    <s v="Ethernet"/>
    <s v="Grouping in sections GI, BPM, BLM, LW…."/>
  </r>
  <r>
    <s v="DN-045.1"/>
    <n v="121.3"/>
    <s v="121.3.09"/>
    <x v="3"/>
    <x v="3"/>
    <s v="HBB-Lower High Bay"/>
    <x v="26"/>
    <m/>
    <x v="11"/>
    <s v="Primary Laser Rm"/>
    <m/>
    <n v="1"/>
    <s v="Preliminary"/>
    <s v="Expert Opinion"/>
    <n v="0.5"/>
    <s v="Floor"/>
    <n v="216"/>
    <n v="180"/>
    <n v="96"/>
    <m/>
    <m/>
    <m/>
    <m/>
    <s v="75 +/-3"/>
    <s v="75 +/-3"/>
    <m/>
    <m/>
    <m/>
    <m/>
    <x v="0"/>
    <m/>
    <n v="0"/>
    <m/>
    <m/>
    <m/>
    <m/>
    <m/>
    <s v="208Y/120 V - 3 Phase - 4 Wire"/>
    <n v="208"/>
    <n v="15"/>
    <n v="5403.9985196148964"/>
    <n v="5.4039985196148965"/>
    <n v="100"/>
    <n v="5.4039985196148965"/>
    <m/>
    <m/>
    <m/>
    <m/>
    <m/>
    <m/>
    <m/>
    <s v="Other"/>
    <m/>
    <m/>
    <m/>
    <m/>
    <m/>
    <m/>
    <s v="Yes"/>
    <m/>
    <m/>
    <m/>
    <s v="Laser Rooms parameters are unknown"/>
  </r>
  <r>
    <s v="DN-045.2"/>
    <n v="121.3"/>
    <s v="121.3.09"/>
    <x v="3"/>
    <x v="7"/>
    <s v="LT-HB650"/>
    <x v="26"/>
    <m/>
    <x v="11"/>
    <s v="Secondary Laser Rm"/>
    <m/>
    <n v="1"/>
    <s v="Preliminary"/>
    <s v="Expert Opinion"/>
    <n v="0.5"/>
    <s v="Floor"/>
    <n v="216"/>
    <n v="180"/>
    <n v="96"/>
    <m/>
    <m/>
    <m/>
    <m/>
    <s v="75 +/-3"/>
    <s v="75 +/-3"/>
    <m/>
    <m/>
    <m/>
    <m/>
    <x v="2"/>
    <m/>
    <n v="0"/>
    <m/>
    <m/>
    <m/>
    <m/>
    <m/>
    <s v="208Y/120 V - 3 Phase - 4 Wire"/>
    <n v="208"/>
    <n v="15"/>
    <n v="5403.9985196148964"/>
    <n v="5.4039985196148965"/>
    <n v="100"/>
    <n v="5.4039985196148965"/>
    <m/>
    <m/>
    <m/>
    <m/>
    <m/>
    <m/>
    <m/>
    <s v="Other"/>
    <m/>
    <m/>
    <m/>
    <m/>
    <m/>
    <m/>
    <s v="Yes"/>
    <m/>
    <m/>
    <m/>
    <s v="Laser Rooms parameters are unknown"/>
  </r>
  <r>
    <s v="DN-046"/>
    <n v="121.3"/>
    <s v="121.3.09"/>
    <x v="3"/>
    <x v="0"/>
    <s v="LG-BTL Power Supply"/>
    <x v="27"/>
    <m/>
    <x v="0"/>
    <s v="Rack distributed throughout any of the gallery locations listed"/>
    <m/>
    <n v="2"/>
    <s v="Preliminary"/>
    <s v="Prototype-Testing"/>
    <n v="0.25"/>
    <s v="Floor"/>
    <n v="30"/>
    <n v="24"/>
    <n v="96"/>
    <m/>
    <m/>
    <m/>
    <m/>
    <s v="82 +/- 5"/>
    <s v="82 +/- 5"/>
    <m/>
    <m/>
    <n v="0"/>
    <n v="9"/>
    <x v="0"/>
    <n v="0.5"/>
    <n v="1"/>
    <m/>
    <m/>
    <m/>
    <m/>
    <m/>
    <s v="120 V - 1 Phase - 2 Wire"/>
    <n v="120"/>
    <n v="16"/>
    <n v="1920"/>
    <n v="3.84"/>
    <n v="100"/>
    <n v="3.84"/>
    <s v="NA"/>
    <s v="NA"/>
    <n v="20"/>
    <s v="No"/>
    <s v="No"/>
    <s v="No"/>
    <s v="No"/>
    <s v="19&quot;W/52U X 29&quot; D"/>
    <s v="Open"/>
    <s v="Left AND Right"/>
    <s v="Door"/>
    <s v="Yes"/>
    <s v="Semi-rigid &gt;1cm (e.g. 0.5&quot; Heliax)"/>
    <n v="40"/>
    <s v="Yes"/>
    <s v="No"/>
    <s v="No"/>
    <s v="Ethernet"/>
    <s v="Grouping in sections GI, BPM, BLM, LW…."/>
  </r>
  <r>
    <s v="DN-047"/>
    <n v="121.3"/>
    <s v="121.3.04"/>
    <x v="8"/>
    <x v="3"/>
    <s v="HBB-Upper High Bay"/>
    <x v="28"/>
    <m/>
    <x v="7"/>
    <s v="MO/PRL - 4x4x1 MO+ 36U rack"/>
    <m/>
    <n v="1"/>
    <s v="Final"/>
    <s v="Prototype-Testing"/>
    <n v="0.3"/>
    <s v="Floor, Suspended"/>
    <n v="84"/>
    <n v="48"/>
    <n v="96"/>
    <m/>
    <m/>
    <s v="Yes"/>
    <m/>
    <s v="72+/-5"/>
    <s v="72+/-5"/>
    <m/>
    <m/>
    <m/>
    <n v="10"/>
    <x v="0"/>
    <n v="0.4"/>
    <n v="0.4"/>
    <m/>
    <m/>
    <m/>
    <m/>
    <m/>
    <s v="120 V - 1 Phase - 2 Wire"/>
    <n v="120"/>
    <n v="3.5"/>
    <n v="420"/>
    <n v="0.42"/>
    <n v="100"/>
    <n v="0.42"/>
    <s v=".4/120"/>
    <n v="0.4"/>
    <n v="20"/>
    <s v="Yes"/>
    <m/>
    <m/>
    <m/>
    <s v="Other"/>
    <s v="Open"/>
    <s v="Left AND Right"/>
    <s v="Closed"/>
    <s v="Yes"/>
    <s v="Semi-rigid &gt;1cm (e.g. 0.5&quot; Heliax)"/>
    <n v="16"/>
    <s v="Yes"/>
    <s v="N/A"/>
    <s v="N/A"/>
    <s v="ACNET"/>
    <s v="Wall Mounted Tunnel side @ beginning of frequecy section. Direct access to tunnel (penetration)"/>
  </r>
  <r>
    <s v="DN-048"/>
    <n v="121.3"/>
    <s v="121.3.04"/>
    <x v="8"/>
    <x v="3"/>
    <s v="HBB-Upper High Bay"/>
    <x v="18"/>
    <m/>
    <x v="0"/>
    <s v="162.5-1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m/>
    <m/>
    <m/>
    <m/>
    <m/>
    <s v="120 V - 1 Phase - 2 Wire"/>
    <n v="120"/>
    <n v="3.5"/>
    <n v="420"/>
    <n v="0"/>
    <n v="90"/>
    <n v="0"/>
    <s v=".4/120"/>
    <n v="0.4"/>
    <n v="20"/>
    <s v="Yes"/>
    <s v="No"/>
    <s v="No"/>
    <s v="TBD"/>
    <s v="19&quot;W/52U X 29&quot; D"/>
    <s v="Open"/>
    <s v="Left Only"/>
    <s v="Doors"/>
    <s v="Yes"/>
    <s v="Rigid (e.g. hardline coax)"/>
    <n v="7"/>
    <s v="Yes"/>
    <s v="N/A"/>
    <s v="N/A"/>
    <s v="ACNET"/>
    <m/>
  </r>
  <r>
    <s v="DN-049"/>
    <n v="121.3"/>
    <s v="121.3.04"/>
    <x v="8"/>
    <x v="3"/>
    <s v="HBB-Upper High Bay"/>
    <x v="29"/>
    <m/>
    <x v="0"/>
    <s v="162.5-1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m/>
    <m/>
    <m/>
    <m/>
    <m/>
    <s v="120 V - 1 Phase - 2 Wire"/>
    <n v="120"/>
    <n v="3.5"/>
    <n v="420"/>
    <n v="0"/>
    <n v="90"/>
    <n v="0"/>
    <s v=".4/120"/>
    <n v="0.4"/>
    <n v="20"/>
    <s v="Yes"/>
    <s v="No"/>
    <s v="No"/>
    <s v="TBD"/>
    <s v="19&quot;W/52U X 29&quot; D"/>
    <s v="Open"/>
    <s v="Open"/>
    <s v="Doors"/>
    <s v="Yes"/>
    <s v="Rigid (e.g. hardline coax)"/>
    <n v="15"/>
    <s v="Yes"/>
    <s v="N/A"/>
    <s v="N/A"/>
    <s v="ACNET"/>
    <m/>
  </r>
  <r>
    <s v="DN-050"/>
    <n v="121.3"/>
    <s v="121.3.04"/>
    <x v="8"/>
    <x v="3"/>
    <s v="HBB-Upper High Bay"/>
    <x v="17"/>
    <m/>
    <x v="0"/>
    <s v="162.5-1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m/>
    <m/>
    <m/>
    <m/>
    <m/>
    <s v="120 V - 1 Phase - 2 Wire"/>
    <n v="120"/>
    <n v="3.5"/>
    <n v="420"/>
    <n v="0"/>
    <n v="90"/>
    <n v="0"/>
    <s v=".4/120"/>
    <n v="0.4"/>
    <n v="20"/>
    <s v="Yes"/>
    <s v="No"/>
    <s v="No"/>
    <s v="TBD"/>
    <s v="19&quot;W/52U X 29&quot; D"/>
    <s v="Open"/>
    <s v="Open"/>
    <s v="Doors"/>
    <s v="Yes"/>
    <s v="Rigid (e.g. hardline coax)"/>
    <n v="20"/>
    <s v="Yes"/>
    <s v="N/A"/>
    <s v="N/A"/>
    <s v="ACNET"/>
    <m/>
  </r>
  <r>
    <s v="DN-051"/>
    <n v="121.3"/>
    <s v="121.3.04"/>
    <x v="8"/>
    <x v="3"/>
    <s v="HBB-Upper High Bay"/>
    <x v="17"/>
    <m/>
    <x v="0"/>
    <s v="162.5-1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m/>
    <m/>
    <m/>
    <m/>
    <m/>
    <s v="120 V - 1 Phase - 2 Wire"/>
    <n v="120"/>
    <n v="3.5"/>
    <n v="420"/>
    <n v="0"/>
    <n v="90"/>
    <n v="0"/>
    <s v=".4/120"/>
    <n v="0.4"/>
    <n v="20"/>
    <s v="Yes"/>
    <s v="No"/>
    <s v="No"/>
    <s v="TBD"/>
    <s v="19&quot;W/52U X 29&quot; D"/>
    <s v="Open"/>
    <s v="Open"/>
    <s v="Doors"/>
    <s v="Yes"/>
    <s v="Rigid (e.g. hardline coax)"/>
    <n v="20"/>
    <s v="Yes"/>
    <s v="N/A"/>
    <s v="N/A"/>
    <s v="ACNET"/>
    <m/>
  </r>
  <r>
    <s v="DN-052"/>
    <n v="121.3"/>
    <s v="121.3.04"/>
    <x v="8"/>
    <x v="3"/>
    <s v="HBB-Upper High Bay"/>
    <x v="30"/>
    <m/>
    <x v="0"/>
    <s v="162.5-1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m/>
    <m/>
    <m/>
    <m/>
    <m/>
    <s v="120 V - 1 Phase - 2 Wire"/>
    <n v="120"/>
    <n v="3.5"/>
    <n v="420"/>
    <n v="0"/>
    <n v="90"/>
    <n v="0"/>
    <s v=".4/120"/>
    <n v="0.4"/>
    <n v="20"/>
    <s v="Yes"/>
    <s v="No"/>
    <s v="No"/>
    <s v="TBD"/>
    <s v="19&quot;W/52U X 29&quot; D"/>
    <s v="Open"/>
    <s v="Open"/>
    <s v="Doors"/>
    <s v="Yes"/>
    <s v="Rigid (e.g. hardline coax)"/>
    <n v="5"/>
    <s v="Yes"/>
    <s v="N/A"/>
    <s v="N/A"/>
    <s v="ACNET"/>
    <m/>
  </r>
  <r>
    <s v="DN-053"/>
    <n v="121.3"/>
    <s v="121.3.04"/>
    <x v="8"/>
    <x v="3"/>
    <s v="HBB-Upper High Bay"/>
    <x v="30"/>
    <m/>
    <x v="0"/>
    <s v="162.5-1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m/>
    <m/>
    <m/>
    <m/>
    <m/>
    <s v="120 V - 1 Phase - 2 Wire"/>
    <n v="120"/>
    <n v="3.5"/>
    <n v="420"/>
    <n v="0"/>
    <n v="90"/>
    <n v="0"/>
    <s v=".4/120"/>
    <n v="0.4"/>
    <n v="20"/>
    <s v="Yes"/>
    <s v="No"/>
    <s v="No"/>
    <s v="TBD"/>
    <s v="19&quot;W/52U X 29&quot; D"/>
    <s v="Open"/>
    <s v="Right Only"/>
    <s v="Doors"/>
    <s v="Yes"/>
    <s v="Rigid (e.g. hardline coax)"/>
    <n v="71"/>
    <s v="Yes"/>
    <s v="N/A"/>
    <s v="N/A"/>
    <s v="ACNET"/>
    <m/>
  </r>
  <r>
    <s v="DN-054"/>
    <n v="121.3"/>
    <s v="121.3.04"/>
    <x v="8"/>
    <x v="3"/>
    <s v="HBB-Upper High Bay"/>
    <x v="31"/>
    <s v="Combination of all 6 racks for RFQ/Buncher/HWR. Captured here for floor space a positioning purposes. "/>
    <x v="12"/>
    <s v="162.5 Station 1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m/>
    <m/>
    <m/>
    <m/>
    <m/>
    <m/>
    <m/>
    <m/>
    <m/>
    <s v="Yes"/>
    <s v="N/A"/>
    <s v="N/A"/>
    <s v="ACNET"/>
    <s v="Gallery location and proximity to MO. Need 3ft on all sides for access. "/>
  </r>
  <r>
    <s v="DN-055"/>
    <n v="121.3"/>
    <s v="121.3.04"/>
    <x v="8"/>
    <x v="0"/>
    <s v="LG-SSR1"/>
    <x v="19"/>
    <m/>
    <x v="13"/>
    <s v="MO/PRL - 4x4x1 MO+ 36U rack"/>
    <m/>
    <n v="1"/>
    <s v="Final"/>
    <s v="Prototype-Testing"/>
    <n v="0.3"/>
    <s v="Floor, Suspended"/>
    <n v="84"/>
    <n v="48"/>
    <n v="96"/>
    <m/>
    <m/>
    <s v="Yes"/>
    <m/>
    <s v="72+/-5"/>
    <s v="72+/-5"/>
    <m/>
    <m/>
    <m/>
    <n v="10"/>
    <x v="0"/>
    <n v="0.4"/>
    <n v="0.4"/>
    <n v="1"/>
    <m/>
    <m/>
    <m/>
    <m/>
    <s v="120 V - 1 Phase - 2 Wire"/>
    <n v="120"/>
    <n v="3.5"/>
    <n v="420"/>
    <n v="0.42"/>
    <n v="100"/>
    <n v="0.42"/>
    <s v=".4/120"/>
    <n v="0.4"/>
    <m/>
    <m/>
    <m/>
    <m/>
    <m/>
    <s v="Other"/>
    <s v="Open"/>
    <s v="Left AND Right"/>
    <s v="Closed"/>
    <s v="Yes"/>
    <s v="Semi-rigid &gt;1cm (e.g. 0.5&quot; Heliax)"/>
    <n v="16"/>
    <s v="Yes"/>
    <s v="N/A"/>
    <s v="N/A"/>
    <s v="ACNET"/>
    <s v="Wall Mounted Tunnel side @ beginning of frequecy section"/>
  </r>
  <r>
    <s v="DN-056"/>
    <n v="121.3"/>
    <s v="121.3.04"/>
    <x v="8"/>
    <x v="0"/>
    <s v="LG-SSR1"/>
    <x v="19"/>
    <m/>
    <x v="0"/>
    <s v="325-1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057"/>
    <n v="121.3"/>
    <s v="121.3.04"/>
    <x v="8"/>
    <x v="0"/>
    <s v="LG-SSR1"/>
    <x v="19"/>
    <m/>
    <x v="0"/>
    <s v="325-1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7"/>
    <s v="Yes"/>
    <s v="N/A"/>
    <s v="N/A"/>
    <s v="ACNET"/>
    <m/>
  </r>
  <r>
    <s v="DN-058"/>
    <n v="121.3"/>
    <s v="121.3.04"/>
    <x v="8"/>
    <x v="0"/>
    <s v="LG-SSR1"/>
    <x v="19"/>
    <m/>
    <x v="0"/>
    <s v="325-1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059"/>
    <n v="121.3"/>
    <s v="121.3.04"/>
    <x v="8"/>
    <x v="0"/>
    <s v="LG-SSR1"/>
    <x v="30"/>
    <m/>
    <x v="0"/>
    <s v="325-1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060"/>
    <n v="121.3"/>
    <s v="121.3.04"/>
    <x v="8"/>
    <x v="0"/>
    <s v="LG-SSR1"/>
    <x v="30"/>
    <m/>
    <x v="0"/>
    <s v="325-1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87"/>
    <s v="Yes"/>
    <s v="N/A"/>
    <s v="N/A"/>
    <s v="ACNET"/>
    <m/>
  </r>
  <r>
    <s v="DN-061"/>
    <n v="121.3"/>
    <s v="121.3.04"/>
    <x v="8"/>
    <x v="0"/>
    <s v="LG-SSR1"/>
    <x v="32"/>
    <m/>
    <x v="0"/>
    <s v="325-1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112"/>
    <s v="Yes"/>
    <s v="N/A"/>
    <s v="N/A"/>
    <s v="ACNET"/>
    <m/>
  </r>
  <r>
    <s v="DN-062"/>
    <n v="121.3"/>
    <s v="121.3.04"/>
    <x v="8"/>
    <x v="0"/>
    <s v="LG-SSR2"/>
    <x v="19"/>
    <s v="Combination of all 6 racks for SSR station 1. Captured here for floor space a positioning purposes.  "/>
    <x v="14"/>
    <s v="325 Station 1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. Need 3ft on all sides for access. "/>
  </r>
  <r>
    <s v="DN-063"/>
    <n v="121.3"/>
    <s v="121.3.04"/>
    <x v="8"/>
    <x v="0"/>
    <s v="LG-SSR2"/>
    <x v="20"/>
    <m/>
    <x v="0"/>
    <s v="325-2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064"/>
    <n v="121.3"/>
    <s v="121.3.04"/>
    <x v="8"/>
    <x v="0"/>
    <s v="LG-SSR2"/>
    <x v="20"/>
    <m/>
    <x v="0"/>
    <s v="325-2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7"/>
    <s v="Yes"/>
    <s v="N/A"/>
    <s v="N/A"/>
    <s v="ACNET"/>
    <m/>
  </r>
  <r>
    <s v="DN-065"/>
    <n v="121.3"/>
    <s v="121.3.04"/>
    <x v="8"/>
    <x v="0"/>
    <s v="LG-SSR2"/>
    <x v="20"/>
    <m/>
    <x v="0"/>
    <s v="325-2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066"/>
    <n v="121.3"/>
    <s v="121.3.04"/>
    <x v="8"/>
    <x v="0"/>
    <s v="LG-SSR2"/>
    <x v="30"/>
    <m/>
    <x v="0"/>
    <s v="325-2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54"/>
    <s v="Yes"/>
    <s v="N/A"/>
    <s v="N/A"/>
    <s v="ACNET"/>
    <m/>
  </r>
  <r>
    <s v="DN-067"/>
    <n v="121.3"/>
    <s v="121.3.04"/>
    <x v="8"/>
    <x v="0"/>
    <s v="LG-SSR2"/>
    <x v="30"/>
    <m/>
    <x v="0"/>
    <s v="325-2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068"/>
    <n v="121.3"/>
    <s v="121.3.04"/>
    <x v="8"/>
    <x v="0"/>
    <s v="LG-SSR2"/>
    <x v="32"/>
    <m/>
    <x v="0"/>
    <s v="325-2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069"/>
    <n v="121.3"/>
    <s v="121.3.04"/>
    <x v="8"/>
    <x v="0"/>
    <s v="LG-SSR2"/>
    <x v="20"/>
    <s v="Combination of all 6 racks for SSR station 2. Captured here for floor space a positioning purposes.  "/>
    <x v="14"/>
    <s v="325 Station 2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. Need 3ft on all sides for access. "/>
  </r>
  <r>
    <s v="DN-070"/>
    <n v="121.3"/>
    <s v="121.3.04"/>
    <x v="8"/>
    <x v="0"/>
    <s v="LG-SSR2"/>
    <x v="20"/>
    <m/>
    <x v="0"/>
    <s v="325-3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071"/>
    <n v="121.3"/>
    <s v="121.3.04"/>
    <x v="8"/>
    <x v="0"/>
    <s v="LG-SSR2"/>
    <x v="20"/>
    <m/>
    <x v="0"/>
    <s v="325-3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7"/>
    <s v="Yes"/>
    <s v="N/A"/>
    <s v="N/A"/>
    <s v="ACNET"/>
    <m/>
  </r>
  <r>
    <s v="DN-072"/>
    <n v="121.3"/>
    <s v="121.3.04"/>
    <x v="8"/>
    <x v="0"/>
    <s v="LG-SSR2"/>
    <x v="20"/>
    <m/>
    <x v="0"/>
    <s v="325-3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073"/>
    <n v="121.3"/>
    <s v="121.3.04"/>
    <x v="8"/>
    <x v="0"/>
    <s v="LG-SSR2"/>
    <x v="30"/>
    <m/>
    <x v="0"/>
    <s v="325-3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57"/>
    <s v="Yes"/>
    <s v="N/A"/>
    <s v="N/A"/>
    <s v="ACNET"/>
    <m/>
  </r>
  <r>
    <s v="DN-074"/>
    <n v="121.3"/>
    <s v="121.3.04"/>
    <x v="8"/>
    <x v="0"/>
    <s v="LG-SSR2"/>
    <x v="30"/>
    <m/>
    <x v="0"/>
    <s v="325-3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075"/>
    <n v="121.3"/>
    <s v="121.3.04"/>
    <x v="8"/>
    <x v="0"/>
    <s v="LG-SSR2"/>
    <x v="32"/>
    <m/>
    <x v="0"/>
    <s v="325-3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076"/>
    <n v="121.3"/>
    <s v="121.3.04"/>
    <x v="8"/>
    <x v="0"/>
    <s v="LG-SSR2"/>
    <x v="20"/>
    <s v="Combination of all 6 racks for SSR station 3. Captured here for floor space a positioning purposes.  "/>
    <x v="14"/>
    <s v="325 Station 3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. Need 3ft on all sides for access. "/>
  </r>
  <r>
    <s v="DN-077"/>
    <n v="121.3"/>
    <s v="121.3.04"/>
    <x v="8"/>
    <x v="0"/>
    <s v="LG-SSR2"/>
    <x v="20"/>
    <m/>
    <x v="0"/>
    <s v="325-4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078"/>
    <n v="121.3"/>
    <s v="121.3.04"/>
    <x v="8"/>
    <x v="0"/>
    <s v="LG-SSR2"/>
    <x v="20"/>
    <m/>
    <x v="0"/>
    <s v="325-4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7"/>
    <s v="Yes"/>
    <s v="N/A"/>
    <s v="N/A"/>
    <s v="ACNET"/>
    <m/>
  </r>
  <r>
    <s v="DN-079"/>
    <n v="121.3"/>
    <s v="121.3.04"/>
    <x v="8"/>
    <x v="0"/>
    <s v="LG-SSR2"/>
    <x v="20"/>
    <m/>
    <x v="0"/>
    <s v="325-4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8"/>
    <s v="Yes"/>
    <s v="N/A"/>
    <s v="N/A"/>
    <s v="ACNET"/>
    <m/>
  </r>
  <r>
    <s v="DN-080"/>
    <n v="121.3"/>
    <s v="121.3.04"/>
    <x v="8"/>
    <x v="0"/>
    <s v="LG-SSR2"/>
    <x v="30"/>
    <m/>
    <x v="0"/>
    <s v="325-4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38"/>
    <s v="Yes"/>
    <s v="N/A"/>
    <s v="N/A"/>
    <s v="ACNET"/>
    <m/>
  </r>
  <r>
    <s v="DN-081"/>
    <n v="121.3"/>
    <s v="121.3.04"/>
    <x v="8"/>
    <x v="0"/>
    <s v="LG-SSR2"/>
    <x v="30"/>
    <m/>
    <x v="0"/>
    <s v="325-4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082"/>
    <n v="121.3"/>
    <s v="121.3.04"/>
    <x v="8"/>
    <x v="0"/>
    <s v="LG-SSR2"/>
    <x v="32"/>
    <m/>
    <x v="0"/>
    <s v="325-4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083"/>
    <n v="121.3"/>
    <s v="121.3.04"/>
    <x v="8"/>
    <x v="0"/>
    <s v="LG-SSR2"/>
    <x v="20"/>
    <s v="Combination of all 6 racks for SSR station 4. Captured here for floor space a positioning purposes.  "/>
    <x v="14"/>
    <s v="325 Station 4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. Need 3ft on all sides for access. "/>
  </r>
  <r>
    <s v="DN-084"/>
    <n v="121.3"/>
    <s v="121.3.04"/>
    <x v="8"/>
    <x v="0"/>
    <s v="LG-LB650"/>
    <x v="21"/>
    <m/>
    <x v="13"/>
    <s v="MO/PRL - 4x4x1 MO+ 36U rack"/>
    <m/>
    <n v="1"/>
    <s v="Final"/>
    <s v="Prototype-Testing"/>
    <n v="0.3"/>
    <s v="Floor, Suspended"/>
    <n v="84"/>
    <n v="48"/>
    <n v="96"/>
    <m/>
    <m/>
    <s v="Yes"/>
    <m/>
    <s v="72+/-5"/>
    <s v="72+/-5"/>
    <m/>
    <m/>
    <m/>
    <n v="10"/>
    <x v="0"/>
    <n v="0.4"/>
    <n v="0.4"/>
    <n v="1"/>
    <m/>
    <m/>
    <m/>
    <m/>
    <s v="120 V - 1 Phase - 2 Wire"/>
    <n v="120"/>
    <n v="3.5"/>
    <n v="420"/>
    <n v="0.42"/>
    <n v="100"/>
    <n v="0.42"/>
    <s v=".4/120"/>
    <n v="0.4"/>
    <m/>
    <m/>
    <m/>
    <m/>
    <m/>
    <s v="Other"/>
    <s v="Open"/>
    <s v="Left AND Right"/>
    <s v="Closed"/>
    <s v="Yes"/>
    <s v="Semi-rigid &gt;1cm (e.g. 0.5&quot; Heliax)"/>
    <n v="16"/>
    <s v="Yes"/>
    <s v="N/A"/>
    <s v="N/A"/>
    <s v="ACNET"/>
    <s v="Wall Mounted Tunnel side @ beginning of frequecy section"/>
  </r>
  <r>
    <s v="DN-085"/>
    <n v="121.3"/>
    <s v="121.3.04"/>
    <x v="8"/>
    <x v="0"/>
    <s v="LG-LB650"/>
    <x v="21"/>
    <m/>
    <x v="0"/>
    <s v="650-1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0"/>
    <s v="Yes"/>
    <s v="N/A"/>
    <s v="N/A"/>
    <s v="ACNET"/>
    <m/>
  </r>
  <r>
    <s v="DN-086"/>
    <n v="121.3"/>
    <s v="121.3.04"/>
    <x v="8"/>
    <x v="0"/>
    <s v="LG-LB650"/>
    <x v="21"/>
    <m/>
    <x v="0"/>
    <s v="650-1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2"/>
    <s v="Yes"/>
    <s v="N/A"/>
    <s v="N/A"/>
    <s v="ACNET"/>
    <m/>
  </r>
  <r>
    <s v="DN-087"/>
    <n v="121.3"/>
    <s v="121.3.04"/>
    <x v="8"/>
    <x v="0"/>
    <s v="LG-LB650"/>
    <x v="21"/>
    <m/>
    <x v="0"/>
    <s v="650-1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3"/>
    <s v="Yes"/>
    <s v="N/A"/>
    <s v="N/A"/>
    <s v="ACNET"/>
    <m/>
  </r>
  <r>
    <s v="DN-088"/>
    <n v="121.3"/>
    <s v="121.3.04"/>
    <x v="8"/>
    <x v="0"/>
    <s v="LG-LB650"/>
    <x v="30"/>
    <m/>
    <x v="0"/>
    <s v="650-1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53"/>
    <s v="Yes"/>
    <s v="N/A"/>
    <s v="N/A"/>
    <s v="ACNET"/>
    <m/>
  </r>
  <r>
    <s v="DN-089"/>
    <n v="121.3"/>
    <s v="121.3.04"/>
    <x v="8"/>
    <x v="0"/>
    <s v="LG-LB650"/>
    <x v="30"/>
    <m/>
    <x v="0"/>
    <s v="650-1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090"/>
    <n v="121.3"/>
    <s v="121.3.04"/>
    <x v="8"/>
    <x v="0"/>
    <s v="LG-LB650"/>
    <x v="32"/>
    <m/>
    <x v="0"/>
    <s v="650-1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091"/>
    <n v="121.3"/>
    <s v="121.3.04"/>
    <x v="8"/>
    <x v="0"/>
    <s v="LG-LB650"/>
    <x v="21"/>
    <s v="Combination of all 6 racks for 650 station 1. Captured here for floor space a positioning purposes.  "/>
    <x v="15"/>
    <s v="650 Station 1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. Need 3ft on all sides for access. "/>
  </r>
  <r>
    <s v="DN-092"/>
    <n v="121.3"/>
    <s v="121.3.04"/>
    <x v="8"/>
    <x v="0"/>
    <s v="LG-LB650"/>
    <x v="21"/>
    <m/>
    <x v="0"/>
    <s v="650-2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093"/>
    <n v="121.3"/>
    <s v="121.3.04"/>
    <x v="8"/>
    <x v="0"/>
    <s v="LG-LB650"/>
    <x v="21"/>
    <m/>
    <x v="0"/>
    <s v="650-2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6"/>
    <s v="Yes"/>
    <s v="N/A"/>
    <s v="N/A"/>
    <s v="ACNET"/>
    <m/>
  </r>
  <r>
    <s v="DN-094"/>
    <n v="121.3"/>
    <s v="121.3.04"/>
    <x v="8"/>
    <x v="0"/>
    <s v="LG-LB650"/>
    <x v="21"/>
    <m/>
    <x v="0"/>
    <s v="650-2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095"/>
    <n v="121.3"/>
    <s v="121.3.04"/>
    <x v="8"/>
    <x v="0"/>
    <s v="LG-LB650"/>
    <x v="30"/>
    <m/>
    <x v="0"/>
    <s v="650-2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54"/>
    <s v="Yes"/>
    <s v="N/A"/>
    <s v="N/A"/>
    <s v="ACNET"/>
    <m/>
  </r>
  <r>
    <s v="DN-096"/>
    <n v="121.3"/>
    <s v="121.3.04"/>
    <x v="8"/>
    <x v="0"/>
    <s v="LG-LB650"/>
    <x v="30"/>
    <m/>
    <x v="0"/>
    <s v="650-2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097"/>
    <n v="121.3"/>
    <s v="121.3.04"/>
    <x v="8"/>
    <x v="0"/>
    <s v="LG-LB650"/>
    <x v="32"/>
    <m/>
    <x v="0"/>
    <s v="650-2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098"/>
    <n v="121.3"/>
    <s v="121.3.04"/>
    <x v="8"/>
    <x v="0"/>
    <s v="LG-LB650"/>
    <x v="21"/>
    <s v="Combination of all 6 racks for 650 station 2. Captured here for floor space a positioning purposes. "/>
    <x v="15"/>
    <s v="650 Station 2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. Need 3ft on all sides for access. "/>
  </r>
  <r>
    <s v="DN-099"/>
    <n v="121.3"/>
    <s v="121.3.04"/>
    <x v="8"/>
    <x v="0"/>
    <s v="LG-LB650"/>
    <x v="21"/>
    <m/>
    <x v="0"/>
    <s v="650-3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100"/>
    <n v="121.3"/>
    <s v="121.3.04"/>
    <x v="8"/>
    <x v="0"/>
    <s v="LG-LB650"/>
    <x v="21"/>
    <m/>
    <x v="0"/>
    <s v="650-3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101"/>
    <n v="121.3"/>
    <s v="121.3.04"/>
    <x v="8"/>
    <x v="0"/>
    <s v="LG-LB650"/>
    <x v="21"/>
    <m/>
    <x v="0"/>
    <s v="650-3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6"/>
    <s v="Yes"/>
    <s v="N/A"/>
    <s v="N/A"/>
    <s v="ACNET"/>
    <m/>
  </r>
  <r>
    <s v="DN-102"/>
    <n v="121.3"/>
    <s v="121.3.04"/>
    <x v="8"/>
    <x v="0"/>
    <s v="LG-LB650"/>
    <x v="30"/>
    <m/>
    <x v="0"/>
    <s v="650-3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16"/>
    <s v="Yes"/>
    <s v="N/A"/>
    <s v="N/A"/>
    <s v="ACNET"/>
    <m/>
  </r>
  <r>
    <s v="DN-103"/>
    <n v="121.3"/>
    <s v="121.3.04"/>
    <x v="8"/>
    <x v="0"/>
    <s v="LG-LB650"/>
    <x v="30"/>
    <m/>
    <x v="0"/>
    <s v="650-3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104"/>
    <n v="121.3"/>
    <s v="121.3.04"/>
    <x v="8"/>
    <x v="0"/>
    <s v="LG-LB650"/>
    <x v="32"/>
    <m/>
    <x v="0"/>
    <s v="650-3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105"/>
    <n v="121.3"/>
    <s v="121.3.04"/>
    <x v="8"/>
    <x v="0"/>
    <s v="LG-LB650"/>
    <x v="21"/>
    <s v="Combination of all 6 racks for 650 station 3. Captured here for floor space a positioning purposes. "/>
    <x v="15"/>
    <s v="650 Station 3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, Need 3ft on all sides for access. "/>
  </r>
  <r>
    <s v="DN-106"/>
    <n v="121.3"/>
    <s v="121.3.04"/>
    <x v="8"/>
    <x v="0"/>
    <s v="LG-HB650"/>
    <x v="22"/>
    <m/>
    <x v="0"/>
    <s v="650-4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107"/>
    <n v="121.3"/>
    <s v="121.3.04"/>
    <x v="8"/>
    <x v="0"/>
    <s v="LG-HB650"/>
    <x v="22"/>
    <m/>
    <x v="0"/>
    <s v="650-4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6"/>
    <s v="Yes"/>
    <s v="N/A"/>
    <s v="N/A"/>
    <s v="ACNET"/>
    <m/>
  </r>
  <r>
    <s v="DN-108"/>
    <n v="121.3"/>
    <s v="121.3.04"/>
    <x v="8"/>
    <x v="0"/>
    <s v="LG-HB650"/>
    <x v="22"/>
    <m/>
    <x v="0"/>
    <s v="650-4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109"/>
    <n v="121.3"/>
    <s v="121.3.04"/>
    <x v="8"/>
    <x v="0"/>
    <s v="LG-HB650"/>
    <x v="30"/>
    <m/>
    <x v="0"/>
    <s v="650-4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44"/>
    <s v="Yes"/>
    <s v="N/A"/>
    <s v="N/A"/>
    <s v="ACNET"/>
    <m/>
  </r>
  <r>
    <s v="DN-110"/>
    <n v="121.3"/>
    <s v="121.3.04"/>
    <x v="8"/>
    <x v="0"/>
    <s v="LG-HB650"/>
    <x v="30"/>
    <m/>
    <x v="0"/>
    <s v="650-4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111"/>
    <n v="121.3"/>
    <s v="121.3.04"/>
    <x v="8"/>
    <x v="0"/>
    <s v="LG-HB650"/>
    <x v="32"/>
    <m/>
    <x v="0"/>
    <s v="650-4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112"/>
    <n v="121.3"/>
    <s v="121.3.04"/>
    <x v="8"/>
    <x v="0"/>
    <s v="LG-HB650"/>
    <x v="21"/>
    <s v="Combination of all 6 racks for 650 station 4. Captured here for floor space a positioning purposes. "/>
    <x v="15"/>
    <s v="650 Station 4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"/>
  </r>
  <r>
    <s v="DN-113"/>
    <n v="121.3"/>
    <s v="121.3.04"/>
    <x v="8"/>
    <x v="0"/>
    <s v="LG-HB650"/>
    <x v="22"/>
    <m/>
    <x v="0"/>
    <s v="650-5.1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Left Only"/>
    <s v="Doors"/>
    <s v="Yes"/>
    <s v="Rigid (e.g. hardline coax)"/>
    <n v="24"/>
    <s v="Yes"/>
    <s v="N/A"/>
    <s v="N/A"/>
    <s v="ACNET"/>
    <m/>
  </r>
  <r>
    <s v="DN-114"/>
    <n v="121.3"/>
    <s v="121.3.04"/>
    <x v="8"/>
    <x v="0"/>
    <s v="LG-HB650"/>
    <x v="22"/>
    <m/>
    <x v="0"/>
    <s v="650-5.2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6"/>
    <s v="Yes"/>
    <s v="N/A"/>
    <s v="N/A"/>
    <s v="ACNET"/>
    <m/>
  </r>
  <r>
    <s v="DN-115"/>
    <n v="121.3"/>
    <s v="121.3.04"/>
    <x v="8"/>
    <x v="0"/>
    <s v="LG-HB650"/>
    <x v="22"/>
    <m/>
    <x v="0"/>
    <s v="650-5.3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24"/>
    <s v="Yes"/>
    <s v="N/A"/>
    <s v="N/A"/>
    <s v="ACNET"/>
    <m/>
  </r>
  <r>
    <s v="DN-116"/>
    <n v="121.3"/>
    <s v="121.3.04"/>
    <x v="8"/>
    <x v="0"/>
    <s v="LG-HB650"/>
    <x v="30"/>
    <m/>
    <x v="0"/>
    <s v="650-5.4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144"/>
    <s v="Yes"/>
    <s v="N/A"/>
    <s v="N/A"/>
    <s v="ACNET"/>
    <m/>
  </r>
  <r>
    <s v="DN-117"/>
    <n v="121.3"/>
    <s v="121.3.04"/>
    <x v="8"/>
    <x v="0"/>
    <s v="LG-HB650"/>
    <x v="30"/>
    <m/>
    <x v="0"/>
    <s v="650-5.5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Open"/>
    <s v="Doors"/>
    <s v="Yes"/>
    <s v="Rigid (e.g. hardline coax)"/>
    <n v="0"/>
    <s v="Yes"/>
    <s v="N/A"/>
    <s v="N/A"/>
    <s v="ACNET"/>
    <m/>
  </r>
  <r>
    <s v="DN-118"/>
    <n v="121.3"/>
    <s v="121.3.04"/>
    <x v="8"/>
    <x v="0"/>
    <s v="LG-HB650"/>
    <x v="32"/>
    <m/>
    <x v="0"/>
    <s v="650-5.6"/>
    <m/>
    <n v="0"/>
    <s v="Final"/>
    <s v="Off the Shelf"/>
    <n v="0.15"/>
    <s v="Floor"/>
    <n v="24"/>
    <n v="30"/>
    <n v="96"/>
    <m/>
    <m/>
    <s v="Yes"/>
    <m/>
    <s v="72+/-5"/>
    <s v="72+/-5"/>
    <m/>
    <m/>
    <m/>
    <n v="10"/>
    <x v="0"/>
    <n v="0.4"/>
    <n v="0"/>
    <n v="1"/>
    <m/>
    <m/>
    <m/>
    <m/>
    <s v="120 V - 1 Phase - 2 Wire"/>
    <n v="120"/>
    <n v="3.5"/>
    <n v="420"/>
    <n v="0"/>
    <n v="90"/>
    <n v="0"/>
    <s v=".4/120"/>
    <n v="0.4"/>
    <n v="20"/>
    <s v="TBD"/>
    <s v="No"/>
    <s v="No"/>
    <s v="TBD"/>
    <s v="19&quot;W/52U X 29&quot; D"/>
    <s v="Open"/>
    <s v="Right Only"/>
    <s v="Doors"/>
    <s v="Yes"/>
    <s v="Rigid (e.g. hardline coax)"/>
    <n v="0"/>
    <s v="Yes"/>
    <s v="N/A"/>
    <s v="N/A"/>
    <s v="ACNET"/>
    <m/>
  </r>
  <r>
    <s v="DN-119"/>
    <n v="121.3"/>
    <s v="121.3.04"/>
    <x v="8"/>
    <x v="0"/>
    <s v="LG-HB650"/>
    <x v="22"/>
    <s v="Combination of all 6 racks for 650 station 5. Captured here for floor space a positioning purposes. "/>
    <x v="15"/>
    <s v="650 Station 5"/>
    <m/>
    <n v="6"/>
    <s v="Final"/>
    <s v="Prototype-Testing"/>
    <n v="0.3"/>
    <s v="Floor"/>
    <n v="144"/>
    <n v="30"/>
    <n v="96"/>
    <m/>
    <m/>
    <m/>
    <m/>
    <m/>
    <m/>
    <m/>
    <m/>
    <m/>
    <m/>
    <x v="0"/>
    <n v="0.4"/>
    <n v="2.4000000000000004"/>
    <m/>
    <m/>
    <m/>
    <m/>
    <m/>
    <s v="120 V - 1 Phase - 2 Wire"/>
    <n v="120"/>
    <n v="3.5"/>
    <n v="420"/>
    <n v="2.52"/>
    <n v="90"/>
    <n v="2.2680000000000002"/>
    <m/>
    <m/>
    <m/>
    <m/>
    <m/>
    <s v="No"/>
    <s v="TBD"/>
    <m/>
    <s v="Open"/>
    <s v="Left AND Right"/>
    <m/>
    <s v="Yes"/>
    <s v="Rigid (e.g. hardline coax)"/>
    <m/>
    <s v="Yes"/>
    <s v="N/A"/>
    <s v="N/A"/>
    <s v="ACNET"/>
    <s v="Gallery location and proximity to MO. Need 3ft on all sides for access. "/>
  </r>
  <r>
    <s v="DN-120"/>
    <n v="121.3"/>
    <s v="121.3.04"/>
    <x v="8"/>
    <x v="0"/>
    <s v="LG-HB650"/>
    <x v="22"/>
    <m/>
    <x v="13"/>
    <s v="650 MO amp - 36U rack"/>
    <m/>
    <n v="1"/>
    <s v="Final"/>
    <s v="Prototype-Testing"/>
    <n v="0.3"/>
    <s v="Floor"/>
    <n v="60"/>
    <n v="66"/>
    <n v="48"/>
    <m/>
    <m/>
    <s v="Yes"/>
    <m/>
    <s v="72+/-5"/>
    <s v="72+/-5"/>
    <m/>
    <m/>
    <m/>
    <n v="10"/>
    <x v="0"/>
    <n v="0.4"/>
    <n v="0.4"/>
    <n v="1"/>
    <m/>
    <m/>
    <m/>
    <m/>
    <s v="120 V - 1 Phase - 2 Wire"/>
    <n v="120"/>
    <n v="3.5"/>
    <n v="420"/>
    <n v="0.42"/>
    <n v="100"/>
    <n v="0.42"/>
    <m/>
    <m/>
    <m/>
    <m/>
    <m/>
    <m/>
    <m/>
    <s v="Other"/>
    <s v="Open"/>
    <s v="Left AND Right"/>
    <s v="Closed"/>
    <s v="Yes"/>
    <s v="Semi-rigid &gt;1cm (e.g. 0.5&quot; Heliax)"/>
    <n v="16"/>
    <s v="Yes"/>
    <s v="N/A"/>
    <s v="N/A"/>
    <s v="ACNET"/>
    <s v="End of frequency section"/>
  </r>
  <r>
    <s v="DN-121"/>
    <n v="121.3"/>
    <s v="121.3.05"/>
    <x v="5"/>
    <x v="0"/>
    <s v="LG-HWR"/>
    <x v="33"/>
    <m/>
    <x v="0"/>
    <s v="switchers, 4QPM, bulk "/>
    <m/>
    <n v="2"/>
    <s v="Final"/>
    <s v="Off the Shelf"/>
    <n v="0.15"/>
    <s v="Floor"/>
    <n v="32"/>
    <n v="24"/>
    <n v="96"/>
    <m/>
    <m/>
    <s v="No"/>
    <m/>
    <s v="78 +/-5 "/>
    <s v="78 +/-5 "/>
    <n v="55"/>
    <m/>
    <m/>
    <n v="900"/>
    <x v="0"/>
    <n v="4.5"/>
    <n v="9"/>
    <n v="0.8"/>
    <m/>
    <m/>
    <m/>
    <m/>
    <s v="208Y/120 V - 3 Phase - 4 Wire"/>
    <n v="208"/>
    <n v="103.4"/>
    <n v="37251.563128545356"/>
    <n v="74.503126257090713"/>
    <n v="86"/>
    <n v="64.072688581098006"/>
    <s v="yes"/>
    <m/>
    <m/>
    <m/>
    <m/>
    <m/>
    <m/>
    <s v="19&quot;W/60U X 29&quot; D"/>
    <s v="Open"/>
    <s v="Left AND Right"/>
    <s v="Door"/>
    <s v="Yes"/>
    <s v="Flexible &lt;1cm (e.g. RG58)"/>
    <n v="82"/>
    <s v="Yes"/>
    <s v="No"/>
    <s v="Yes"/>
    <s v="Ethernet"/>
    <s v="208/120 modification (UPS as well)"/>
  </r>
  <r>
    <s v="DN-122"/>
    <n v="121.3"/>
    <s v="121.3.05"/>
    <x v="5"/>
    <x v="0"/>
    <s v="LG-HWR"/>
    <x v="34"/>
    <m/>
    <x v="3"/>
    <m/>
    <m/>
    <n v="8"/>
    <s v="Final"/>
    <s v="Off the Shelf"/>
    <n v="0.15"/>
    <m/>
    <m/>
    <m/>
    <m/>
    <m/>
    <m/>
    <m/>
    <m/>
    <s v="78 +/-5 "/>
    <s v="78 +/-5 "/>
    <n v="55"/>
    <m/>
    <m/>
    <m/>
    <x v="2"/>
    <m/>
    <n v="0"/>
    <n v="0.5"/>
    <m/>
    <m/>
    <m/>
    <m/>
    <m/>
    <m/>
    <m/>
    <n v="0"/>
    <n v="0"/>
    <n v="86"/>
    <n v="0"/>
    <s v="NA"/>
    <n v="2.4"/>
    <n v="20"/>
    <s v="Yes"/>
    <s v="Yes"/>
    <s v="No"/>
    <s v="No"/>
    <s v="In racks"/>
    <m/>
    <m/>
    <m/>
    <s v="Yes"/>
    <s v="Flexible &lt;1cm (e.g. RG58)"/>
    <n v="32"/>
    <s v="No"/>
    <s v="No"/>
    <s v="Yes"/>
    <m/>
    <m/>
  </r>
  <r>
    <s v="DN-123"/>
    <n v="121.3"/>
    <s v="121.3.05"/>
    <x v="5"/>
    <x v="0"/>
    <s v="LG-HWR"/>
    <x v="8"/>
    <m/>
    <x v="3"/>
    <m/>
    <m/>
    <n v="16"/>
    <s v="Final"/>
    <s v="Off the Shelf"/>
    <n v="0.15"/>
    <m/>
    <m/>
    <m/>
    <m/>
    <m/>
    <m/>
    <m/>
    <m/>
    <s v="78 +/-5 "/>
    <s v="78 +/-5 "/>
    <n v="55"/>
    <m/>
    <m/>
    <m/>
    <x v="2"/>
    <m/>
    <n v="0"/>
    <n v="0.04"/>
    <m/>
    <m/>
    <m/>
    <m/>
    <m/>
    <m/>
    <m/>
    <n v="0"/>
    <n v="0"/>
    <n v="86"/>
    <n v="0"/>
    <s v="NA"/>
    <n v="2.4"/>
    <n v="20"/>
    <s v="Yes"/>
    <s v="Yes"/>
    <s v="No"/>
    <s v="No"/>
    <s v="In racks"/>
    <m/>
    <m/>
    <m/>
    <s v="Yes"/>
    <s v="Flexible &lt;1cm (e.g. RG58)"/>
    <n v="50"/>
    <s v="No"/>
    <s v="No"/>
    <s v="Yes"/>
    <m/>
    <m/>
  </r>
  <r>
    <s v="DN-124"/>
    <n v="121.3"/>
    <s v="121.3.05"/>
    <x v="5"/>
    <x v="7"/>
    <s v="LT-HWR"/>
    <x v="34"/>
    <m/>
    <x v="16"/>
    <m/>
    <m/>
    <n v="8"/>
    <s v="Final"/>
    <s v="Off the Shelf"/>
    <n v="0.15"/>
    <m/>
    <m/>
    <m/>
    <m/>
    <m/>
    <m/>
    <m/>
    <m/>
    <s v="78 +/-5 "/>
    <s v="78 +/-5 "/>
    <n v="55"/>
    <m/>
    <m/>
    <m/>
    <x v="2"/>
    <m/>
    <n v="0"/>
    <n v="0.5"/>
    <m/>
    <m/>
    <m/>
    <m/>
    <m/>
    <m/>
    <m/>
    <n v="0"/>
    <n v="0"/>
    <n v="100"/>
    <n v="0"/>
    <m/>
    <m/>
    <m/>
    <m/>
    <m/>
    <m/>
    <m/>
    <m/>
    <m/>
    <m/>
    <m/>
    <m/>
    <m/>
    <n v="16"/>
    <s v="No"/>
    <m/>
    <m/>
    <m/>
    <m/>
  </r>
  <r>
    <s v="DN-125"/>
    <n v="121.3"/>
    <s v="121.3.05"/>
    <x v="5"/>
    <x v="7"/>
    <s v="LT-HWR"/>
    <x v="8"/>
    <m/>
    <x v="16"/>
    <m/>
    <m/>
    <n v="16"/>
    <s v="Final"/>
    <s v="Off the Shelf"/>
    <n v="0.15"/>
    <m/>
    <m/>
    <m/>
    <m/>
    <m/>
    <m/>
    <m/>
    <m/>
    <s v="78 +/-5 "/>
    <s v="78 +/-5 "/>
    <n v="55"/>
    <m/>
    <m/>
    <m/>
    <x v="2"/>
    <m/>
    <n v="0"/>
    <n v="0.8"/>
    <m/>
    <m/>
    <m/>
    <m/>
    <m/>
    <m/>
    <m/>
    <n v="0"/>
    <n v="0"/>
    <n v="100"/>
    <n v="0"/>
    <m/>
    <m/>
    <m/>
    <m/>
    <m/>
    <m/>
    <m/>
    <m/>
    <m/>
    <m/>
    <m/>
    <m/>
    <m/>
    <n v="32"/>
    <s v="No"/>
    <m/>
    <m/>
    <m/>
    <m/>
  </r>
  <r>
    <s v="DN-126"/>
    <n v="121.3"/>
    <s v="121.3.05"/>
    <x v="5"/>
    <x v="0"/>
    <s v="LG-SSR1"/>
    <x v="33"/>
    <m/>
    <x v="0"/>
    <s v="switchers, 8QPM, bulk "/>
    <m/>
    <n v="4"/>
    <s v="Final"/>
    <s v="Off the Shelf"/>
    <n v="0.05"/>
    <s v="Floor"/>
    <n v="32"/>
    <n v="24"/>
    <n v="96"/>
    <m/>
    <m/>
    <s v="No"/>
    <m/>
    <s v="78 +/-5 "/>
    <s v="78 +/-5 "/>
    <n v="55"/>
    <m/>
    <m/>
    <n v="900"/>
    <x v="0"/>
    <n v="1.62"/>
    <n v="6.48"/>
    <m/>
    <m/>
    <m/>
    <m/>
    <m/>
    <s v="208Y/120 V - 3 Phase - 4 Wire"/>
    <n v="208"/>
    <n v="103.4"/>
    <n v="37251.563128545356"/>
    <n v="149.00625251418143"/>
    <n v="86"/>
    <n v="128.14537716219601"/>
    <s v="yes"/>
    <m/>
    <m/>
    <m/>
    <m/>
    <m/>
    <m/>
    <s v="19&quot;W/60U X 29&quot; D"/>
    <s v="Open"/>
    <s v="Left AND Right"/>
    <s v="Door"/>
    <s v="Yes"/>
    <s v="Flexible &lt;1cm (e.g. RG58)"/>
    <n v="148"/>
    <s v="Yes"/>
    <s v="No"/>
    <s v="Yes"/>
    <s v="Ethernet"/>
    <s v="208/120 modification (UPS as well)"/>
  </r>
  <r>
    <s v="DN-127"/>
    <n v="121.3"/>
    <s v="121.3.05"/>
    <x v="5"/>
    <x v="0"/>
    <s v="LG-SSR1"/>
    <x v="34"/>
    <m/>
    <x v="3"/>
    <m/>
    <m/>
    <n v="8"/>
    <s v="Final"/>
    <s v="Off the Shelf"/>
    <n v="0.15"/>
    <m/>
    <m/>
    <m/>
    <m/>
    <m/>
    <m/>
    <m/>
    <m/>
    <s v="78 +/-5 "/>
    <s v="78 +/-5 "/>
    <n v="55"/>
    <m/>
    <m/>
    <m/>
    <x v="2"/>
    <m/>
    <n v="0"/>
    <n v="0.5"/>
    <m/>
    <m/>
    <m/>
    <m/>
    <m/>
    <m/>
    <m/>
    <n v="0"/>
    <n v="0"/>
    <n v="86"/>
    <n v="0"/>
    <s v="NA"/>
    <n v="2.4"/>
    <n v="20"/>
    <s v="Yes"/>
    <s v="Yes"/>
    <s v="No"/>
    <s v="No"/>
    <s v="In racks"/>
    <m/>
    <m/>
    <m/>
    <s v="Yes"/>
    <s v="Flexible &lt;1cm (e.g. RG58)"/>
    <n v="42"/>
    <s v="No"/>
    <s v="No"/>
    <s v="Yes"/>
    <m/>
    <m/>
  </r>
  <r>
    <s v="DN-128"/>
    <n v="121.3"/>
    <s v="121.3.05"/>
    <x v="5"/>
    <x v="0"/>
    <s v="LG-SSR1"/>
    <x v="8"/>
    <m/>
    <x v="3"/>
    <m/>
    <m/>
    <n v="32"/>
    <s v="Final"/>
    <s v="Off the Shelf"/>
    <n v="0.15"/>
    <m/>
    <m/>
    <m/>
    <m/>
    <m/>
    <m/>
    <m/>
    <m/>
    <s v="78 +/-5 "/>
    <s v="78 +/-5 "/>
    <n v="55"/>
    <m/>
    <m/>
    <m/>
    <x v="2"/>
    <m/>
    <n v="0"/>
    <n v="6.6"/>
    <m/>
    <m/>
    <m/>
    <m/>
    <m/>
    <m/>
    <m/>
    <n v="0"/>
    <n v="0"/>
    <n v="86"/>
    <n v="0"/>
    <s v="NA"/>
    <n v="2.4"/>
    <n v="20"/>
    <s v="Yes"/>
    <s v="Yes"/>
    <s v="No"/>
    <s v="No"/>
    <s v="In racks"/>
    <m/>
    <m/>
    <m/>
    <s v="Yes"/>
    <s v="Flexible &lt;1cm (e.g. RG58)"/>
    <n v="106"/>
    <s v="No"/>
    <s v="No"/>
    <s v="Yes"/>
    <m/>
    <m/>
  </r>
  <r>
    <s v="DN-129"/>
    <n v="121.3"/>
    <s v="121.3.05"/>
    <x v="5"/>
    <x v="7"/>
    <s v="LT-SSR1"/>
    <x v="34"/>
    <m/>
    <x v="2"/>
    <m/>
    <m/>
    <n v="8"/>
    <s v="Final"/>
    <s v="Off the Shelf"/>
    <n v="0.15"/>
    <m/>
    <m/>
    <m/>
    <m/>
    <m/>
    <m/>
    <m/>
    <m/>
    <s v="78 +/-5 "/>
    <s v="78 +/-5 "/>
    <n v="55"/>
    <m/>
    <m/>
    <m/>
    <x v="2"/>
    <m/>
    <n v="0"/>
    <n v="0.5"/>
    <m/>
    <m/>
    <m/>
    <m/>
    <m/>
    <m/>
    <m/>
    <n v="0"/>
    <n v="0"/>
    <m/>
    <n v="0"/>
    <m/>
    <m/>
    <m/>
    <m/>
    <m/>
    <m/>
    <m/>
    <m/>
    <m/>
    <m/>
    <m/>
    <m/>
    <m/>
    <n v="16"/>
    <s v="No"/>
    <m/>
    <m/>
    <m/>
    <m/>
  </r>
  <r>
    <s v="DN-130"/>
    <n v="121.3"/>
    <s v="121.3.05"/>
    <x v="5"/>
    <x v="7"/>
    <s v="LT-SSR1"/>
    <x v="8"/>
    <m/>
    <x v="2"/>
    <m/>
    <m/>
    <n v="32"/>
    <s v="Final"/>
    <s v="Off the Shelf"/>
    <n v="0.15"/>
    <m/>
    <m/>
    <m/>
    <m/>
    <m/>
    <m/>
    <m/>
    <m/>
    <s v="78 +/-5 "/>
    <s v="78 +/-5 "/>
    <n v="55"/>
    <m/>
    <m/>
    <m/>
    <x v="2"/>
    <m/>
    <n v="0"/>
    <n v="1.6"/>
    <m/>
    <m/>
    <m/>
    <m/>
    <m/>
    <m/>
    <m/>
    <n v="0"/>
    <n v="0"/>
    <m/>
    <n v="0"/>
    <m/>
    <m/>
    <m/>
    <m/>
    <m/>
    <m/>
    <m/>
    <m/>
    <m/>
    <m/>
    <m/>
    <m/>
    <m/>
    <n v="64"/>
    <s v="No"/>
    <m/>
    <m/>
    <m/>
    <m/>
  </r>
  <r>
    <s v="DN-131"/>
    <n v="121.3"/>
    <s v="121.3.05"/>
    <x v="5"/>
    <x v="0"/>
    <s v="LG-SSR2"/>
    <x v="33"/>
    <m/>
    <x v="0"/>
    <s v="208/120 rack"/>
    <m/>
    <n v="13"/>
    <s v="Final"/>
    <s v="Off the Shelf"/>
    <n v="0.05"/>
    <s v="Floor"/>
    <n v="32"/>
    <n v="24"/>
    <n v="96"/>
    <m/>
    <m/>
    <s v="No"/>
    <m/>
    <s v="78 +/-5 "/>
    <s v="78 +/-5 "/>
    <n v="55"/>
    <m/>
    <m/>
    <n v="900"/>
    <x v="0"/>
    <n v="1.5"/>
    <n v="19.5"/>
    <n v="18"/>
    <m/>
    <m/>
    <m/>
    <m/>
    <s v="208Y/120 V - 3 Phase - 4 Wire"/>
    <n v="208"/>
    <n v="103.4"/>
    <n v="37251.563128545356"/>
    <n v="484.27032067108962"/>
    <n v="86"/>
    <n v="416.47247577713711"/>
    <s v="yes"/>
    <m/>
    <m/>
    <m/>
    <m/>
    <m/>
    <m/>
    <s v="19&quot;W/60U X 29&quot; D"/>
    <s v="Open"/>
    <s v="Left AND Right"/>
    <s v="Door"/>
    <s v="Yes"/>
    <s v="Flexible &lt;1cm (e.g. RG58)"/>
    <n v="392"/>
    <s v="Yes"/>
    <s v="No"/>
    <s v="Yes"/>
    <s v="Ethernet"/>
    <s v="208/120 modification (UPS as well)"/>
  </r>
  <r>
    <s v="DN-132"/>
    <n v="121.3"/>
    <s v="121.3.05"/>
    <x v="5"/>
    <x v="0"/>
    <s v="LG-SSR2"/>
    <x v="34"/>
    <m/>
    <x v="3"/>
    <m/>
    <m/>
    <n v="21"/>
    <s v="Final"/>
    <s v="Off the Shelf"/>
    <n v="0.15"/>
    <m/>
    <m/>
    <m/>
    <m/>
    <m/>
    <m/>
    <m/>
    <m/>
    <s v="78 +/-5 "/>
    <s v="78 +/-5 "/>
    <n v="55"/>
    <m/>
    <m/>
    <m/>
    <x v="2"/>
    <m/>
    <n v="0"/>
    <n v="1.5"/>
    <m/>
    <m/>
    <m/>
    <m/>
    <m/>
    <m/>
    <m/>
    <n v="0"/>
    <n v="0"/>
    <n v="86"/>
    <n v="0"/>
    <s v="NA"/>
    <n v="2.4"/>
    <n v="20"/>
    <s v="Yes"/>
    <s v="Yes"/>
    <s v="No"/>
    <s v="No"/>
    <s v="In racks"/>
    <m/>
    <m/>
    <m/>
    <s v="Yes"/>
    <s v="Flexible &lt;1cm (e.g. RG58)"/>
    <n v="112"/>
    <s v="No"/>
    <s v="No"/>
    <s v="Yes"/>
    <m/>
    <m/>
  </r>
  <r>
    <s v="DN-133"/>
    <n v="121.3"/>
    <s v="121.3.05"/>
    <x v="5"/>
    <x v="0"/>
    <s v="LG-SSR2"/>
    <x v="8"/>
    <m/>
    <x v="3"/>
    <m/>
    <m/>
    <n v="84"/>
    <s v="Final"/>
    <s v="Off the Shelf"/>
    <n v="0.15"/>
    <m/>
    <m/>
    <m/>
    <m/>
    <m/>
    <m/>
    <m/>
    <m/>
    <s v="78 +/-5 "/>
    <s v="78 +/-5 "/>
    <n v="55"/>
    <m/>
    <m/>
    <m/>
    <x v="2"/>
    <m/>
    <n v="0"/>
    <n v="4.2"/>
    <m/>
    <m/>
    <m/>
    <m/>
    <m/>
    <m/>
    <m/>
    <n v="0"/>
    <n v="0"/>
    <n v="86"/>
    <n v="0"/>
    <s v="NA"/>
    <n v="2.4"/>
    <n v="20"/>
    <s v="Yes"/>
    <s v="Yes"/>
    <s v="No"/>
    <s v="No"/>
    <s v="In racks"/>
    <m/>
    <m/>
    <m/>
    <s v="Yes"/>
    <s v="Flexible &lt;1cm (e.g. RG58)"/>
    <n v="280"/>
    <s v="No"/>
    <s v="No"/>
    <s v="Yes"/>
    <m/>
    <m/>
  </r>
  <r>
    <s v="DN-134"/>
    <n v="121.3"/>
    <s v="121.3.05"/>
    <x v="5"/>
    <x v="7"/>
    <s v="LT-SSR2"/>
    <x v="34"/>
    <m/>
    <x v="2"/>
    <m/>
    <m/>
    <n v="21"/>
    <s v="Final"/>
    <s v="Off the Shelf"/>
    <n v="0.15"/>
    <m/>
    <m/>
    <m/>
    <m/>
    <m/>
    <m/>
    <m/>
    <m/>
    <s v="78 +/-5 "/>
    <s v="78 +/-5 "/>
    <n v="55"/>
    <m/>
    <m/>
    <m/>
    <x v="2"/>
    <m/>
    <n v="0"/>
    <n v="1.5"/>
    <m/>
    <m/>
    <m/>
    <m/>
    <m/>
    <m/>
    <m/>
    <n v="0"/>
    <n v="0"/>
    <m/>
    <n v="0"/>
    <m/>
    <m/>
    <m/>
    <m/>
    <m/>
    <m/>
    <m/>
    <m/>
    <m/>
    <m/>
    <m/>
    <m/>
    <m/>
    <n v="42"/>
    <s v="No"/>
    <m/>
    <m/>
    <m/>
    <m/>
  </r>
  <r>
    <s v="DN-135"/>
    <n v="121.3"/>
    <s v="121.3.05"/>
    <x v="5"/>
    <x v="7"/>
    <s v="LT-SSR2"/>
    <x v="8"/>
    <m/>
    <x v="2"/>
    <m/>
    <m/>
    <n v="84"/>
    <s v="Final"/>
    <s v="Off the Shelf"/>
    <n v="0.15"/>
    <m/>
    <m/>
    <m/>
    <m/>
    <m/>
    <m/>
    <m/>
    <m/>
    <s v="78 +/-5 "/>
    <s v="78 +/-5 "/>
    <n v="55"/>
    <m/>
    <m/>
    <m/>
    <x v="2"/>
    <m/>
    <n v="0"/>
    <n v="22.2"/>
    <m/>
    <m/>
    <m/>
    <m/>
    <m/>
    <m/>
    <m/>
    <n v="0"/>
    <n v="0"/>
    <m/>
    <n v="0"/>
    <m/>
    <m/>
    <m/>
    <m/>
    <m/>
    <m/>
    <m/>
    <m/>
    <m/>
    <m/>
    <m/>
    <m/>
    <m/>
    <n v="168"/>
    <s v="No"/>
    <m/>
    <m/>
    <m/>
    <m/>
  </r>
  <r>
    <s v="DN-136"/>
    <n v="121.3"/>
    <s v="121.3.05"/>
    <x v="5"/>
    <x v="0"/>
    <s v="LG-LB650, LG-HB650"/>
    <x v="7"/>
    <m/>
    <x v="0"/>
    <s v="1.5kW supplies, 84% efficient, 8/RR + Controller/regulators"/>
    <m/>
    <n v="6"/>
    <s v="Final"/>
    <s v="Off the Shelf"/>
    <n v="0.15"/>
    <s v="Floor"/>
    <n v="32"/>
    <n v="24"/>
    <n v="96"/>
    <m/>
    <m/>
    <s v="No"/>
    <m/>
    <s v="78 +/-5 "/>
    <s v="78 +/-5 "/>
    <n v="55"/>
    <m/>
    <m/>
    <n v="900"/>
    <x v="0"/>
    <n v="5.7"/>
    <n v="34.200000000000003"/>
    <m/>
    <m/>
    <m/>
    <m/>
    <m/>
    <s v="208Y/120 V - 3 Phase - 4 Wire"/>
    <n v="208"/>
    <n v="65.400000000000006"/>
    <n v="23561.433545520951"/>
    <n v="141.36860127312571"/>
    <n v="86"/>
    <n v="121.5769970948881"/>
    <m/>
    <m/>
    <m/>
    <m/>
    <m/>
    <m/>
    <m/>
    <s v="19&quot;W/60U X 29&quot; D"/>
    <s v="Open"/>
    <s v="Left AND Right"/>
    <s v="Door"/>
    <s v="Yes"/>
    <s v="Flexible &lt;1cm (e.g. RG58)"/>
    <n v="143"/>
    <s v="Yes"/>
    <s v="No"/>
    <s v="Yes"/>
    <s v="Ethernet"/>
    <m/>
  </r>
  <r>
    <s v="DN-137"/>
    <n v="121.3"/>
    <s v="121.3.05"/>
    <x v="5"/>
    <x v="0"/>
    <s v="LG-LB650, LG-HB650"/>
    <x v="7"/>
    <m/>
    <x v="3"/>
    <m/>
    <m/>
    <n v="44"/>
    <s v="Final"/>
    <s v="Off the Shelf"/>
    <n v="0.15"/>
    <m/>
    <m/>
    <m/>
    <m/>
    <m/>
    <m/>
    <m/>
    <m/>
    <s v="78 +/-5 "/>
    <s v="78 +/-5 "/>
    <n v="55"/>
    <m/>
    <m/>
    <m/>
    <x v="2"/>
    <m/>
    <n v="0"/>
    <n v="3.5"/>
    <m/>
    <m/>
    <m/>
    <m/>
    <m/>
    <m/>
    <m/>
    <n v="0"/>
    <n v="0"/>
    <n v="84"/>
    <n v="0"/>
    <s v="NA"/>
    <s v="NA"/>
    <n v="15"/>
    <s v="TBD"/>
    <s v="TBD"/>
    <s v="No"/>
    <s v="No"/>
    <s v="In racks"/>
    <m/>
    <m/>
    <m/>
    <s v="Yes"/>
    <s v="Flexible &lt;1cm (e.g. RG58)"/>
    <n v="143"/>
    <s v="No"/>
    <s v="No"/>
    <s v="Yes"/>
    <s v="Ethernet"/>
    <s v="208 circuit at 27.4 amp &amp; 110 circuit at 38 amps"/>
  </r>
  <r>
    <s v="DN-138"/>
    <n v="121.3"/>
    <s v="121.3.05"/>
    <x v="5"/>
    <x v="0"/>
    <s v="LG-LB650, LG-HB650"/>
    <x v="8"/>
    <m/>
    <x v="0"/>
    <s v="switchers,bulk "/>
    <m/>
    <n v="2"/>
    <s v="Final"/>
    <s v="Off the Shelf"/>
    <n v="0.15"/>
    <s v="Floor"/>
    <n v="32"/>
    <n v="24"/>
    <n v="96"/>
    <m/>
    <m/>
    <s v="No"/>
    <m/>
    <s v="78 +/-5 "/>
    <s v="78 +/-5 "/>
    <n v="55"/>
    <m/>
    <m/>
    <n v="900"/>
    <x v="0"/>
    <n v="1.2"/>
    <n v="2.4"/>
    <m/>
    <m/>
    <m/>
    <m/>
    <m/>
    <s v="480Y/277 V - 3 Phase - 4 Wire"/>
    <n v="480"/>
    <n v="28.34"/>
    <n v="23561.433545520951"/>
    <n v="47.122867091041904"/>
    <n v="86"/>
    <n v="40.525665698296038"/>
    <m/>
    <m/>
    <n v="40"/>
    <m/>
    <m/>
    <m/>
    <m/>
    <s v="19&quot;W/60U X 29&quot; D"/>
    <s v="Open"/>
    <s v="Left AND Right"/>
    <s v="Door"/>
    <s v="Yes"/>
    <s v="Flexible &lt;1cm (e.g. RG58)"/>
    <n v="83"/>
    <s v="Yes"/>
    <s v="No"/>
    <s v="Yes"/>
    <s v="Ethernet"/>
    <m/>
  </r>
  <r>
    <s v="DN-139"/>
    <n v="121.3"/>
    <s v="121.3.05"/>
    <x v="5"/>
    <x v="0"/>
    <s v="LG-LB650, LG-HB650"/>
    <x v="8"/>
    <m/>
    <x v="3"/>
    <m/>
    <m/>
    <n v="40"/>
    <s v="Final"/>
    <s v="Off the Shelf"/>
    <n v="0.15"/>
    <m/>
    <m/>
    <m/>
    <m/>
    <m/>
    <m/>
    <m/>
    <m/>
    <s v="78 +/-5 "/>
    <s v="78 +/-5 "/>
    <n v="55"/>
    <m/>
    <m/>
    <m/>
    <x v="2"/>
    <m/>
    <n v="0"/>
    <n v="0.04"/>
    <m/>
    <m/>
    <m/>
    <m/>
    <m/>
    <m/>
    <m/>
    <n v="0"/>
    <n v="0"/>
    <n v="86"/>
    <n v="0"/>
    <s v="NA"/>
    <s v="NA"/>
    <m/>
    <s v="TBD"/>
    <s v="TBD"/>
    <s v="No"/>
    <s v="No"/>
    <s v="In racks"/>
    <m/>
    <m/>
    <m/>
    <s v="Yes"/>
    <s v="Flexible &lt;1cm (e.g. RG58)"/>
    <n v="80"/>
    <s v="No"/>
    <s v="No"/>
    <s v="Yes"/>
    <s v="Ethernet"/>
    <s v="208 circuit at 27.4 amp &amp; 110 circuit at 38 amps"/>
  </r>
  <r>
    <s v="DN-140"/>
    <n v="121.3"/>
    <s v="121.3.05"/>
    <x v="5"/>
    <x v="7"/>
    <s v="LT-LB650, LT-HB650"/>
    <x v="7"/>
    <m/>
    <x v="2"/>
    <m/>
    <m/>
    <n v="44"/>
    <s v="Final"/>
    <s v="Off the Shelf"/>
    <n v="0.15"/>
    <m/>
    <m/>
    <m/>
    <m/>
    <m/>
    <m/>
    <m/>
    <m/>
    <s v="78 +/-5 "/>
    <s v="78 +/-5 "/>
    <n v="55"/>
    <m/>
    <m/>
    <m/>
    <x v="1"/>
    <n v="0.5"/>
    <n v="22"/>
    <n v="3.5"/>
    <m/>
    <m/>
    <m/>
    <m/>
    <m/>
    <m/>
    <m/>
    <n v="0"/>
    <n v="0"/>
    <n v="100"/>
    <n v="0"/>
    <m/>
    <m/>
    <m/>
    <m/>
    <m/>
    <m/>
    <m/>
    <m/>
    <m/>
    <m/>
    <m/>
    <m/>
    <m/>
    <n v="88"/>
    <s v="No"/>
    <m/>
    <m/>
    <m/>
    <m/>
  </r>
  <r>
    <s v="DN-141"/>
    <n v="121.3"/>
    <s v="121.3.05"/>
    <x v="5"/>
    <x v="7"/>
    <s v="LT-LB650, LT-HB650"/>
    <x v="8"/>
    <m/>
    <x v="2"/>
    <m/>
    <m/>
    <n v="40"/>
    <s v="Final"/>
    <s v="Off the Shelf"/>
    <n v="0.15"/>
    <m/>
    <n v="118"/>
    <m/>
    <m/>
    <m/>
    <m/>
    <m/>
    <m/>
    <s v="78 +/-5 "/>
    <s v="78 +/-5 "/>
    <n v="55"/>
    <m/>
    <m/>
    <m/>
    <x v="0"/>
    <n v="0.04"/>
    <n v="1.6"/>
    <n v="0.4"/>
    <m/>
    <m/>
    <m/>
    <m/>
    <m/>
    <m/>
    <m/>
    <n v="0"/>
    <n v="0"/>
    <n v="100"/>
    <n v="0"/>
    <m/>
    <m/>
    <m/>
    <m/>
    <m/>
    <m/>
    <m/>
    <m/>
    <m/>
    <m/>
    <m/>
    <m/>
    <m/>
    <n v="80"/>
    <s v="No"/>
    <m/>
    <m/>
    <m/>
    <m/>
  </r>
  <r>
    <s v="DN-142"/>
    <n v="121.3"/>
    <s v="121.3.08"/>
    <x v="1"/>
    <x v="3"/>
    <s v="HBB-Control Room"/>
    <x v="1"/>
    <m/>
    <x v="0"/>
    <s v="CDC RMSS"/>
    <m/>
    <n v="1"/>
    <s v="Final"/>
    <s v="Off the Shelf"/>
    <n v="0.15"/>
    <s v="Floor"/>
    <n v="30"/>
    <n v="32"/>
    <n v="96"/>
    <m/>
    <m/>
    <s v="No"/>
    <m/>
    <s v="72 +/- 5"/>
    <s v="72 +/- 5"/>
    <n v="55"/>
    <m/>
    <m/>
    <m/>
    <x v="0"/>
    <n v="3.6"/>
    <n v="3.6"/>
    <m/>
    <m/>
    <m/>
    <m/>
    <m/>
    <s v="120 V - 1 Phase - 2 Wire"/>
    <n v="120"/>
    <n v="7"/>
    <n v="840"/>
    <n v="0.84"/>
    <n v="100"/>
    <n v="0.84"/>
    <s v="internal (provided by SS)"/>
    <m/>
    <n v="20"/>
    <s v="No"/>
    <s v="No"/>
    <s v="No"/>
    <s v="No"/>
    <s v="19&quot;W/52U X 29&quot; D"/>
    <s v="Open"/>
    <s v="Left AND Right"/>
    <s v="Closed"/>
    <s v="Yes"/>
    <s v="Semi-rigid &gt;1cm (e.g. 0.5&quot; Heliax)"/>
    <m/>
    <s v="Yes"/>
    <s v="No"/>
    <s v="No"/>
    <s v="Ethernet"/>
    <s v="Must have an end rack 8&quot; x 30&quot; "/>
  </r>
  <r>
    <s v="DN-143"/>
    <n v="121.3"/>
    <s v="121.3.08"/>
    <x v="1"/>
    <x v="0"/>
    <s v="LG-SSR2, LG-LB650"/>
    <x v="35"/>
    <m/>
    <x v="0"/>
    <s v="ODH"/>
    <m/>
    <n v="1"/>
    <s v="Final"/>
    <s v="Off the Shelf"/>
    <n v="0.15"/>
    <s v="Floor"/>
    <n v="30"/>
    <n v="32"/>
    <n v="96"/>
    <m/>
    <m/>
    <s v="No"/>
    <m/>
    <s v="72 +/- 5"/>
    <s v="72 +/- 5"/>
    <n v="55"/>
    <m/>
    <m/>
    <m/>
    <x v="0"/>
    <n v="2"/>
    <n v="2"/>
    <m/>
    <m/>
    <m/>
    <m/>
    <m/>
    <s v="120 V - 1 Phase - 2 Wire"/>
    <n v="120"/>
    <n v="7"/>
    <n v="840"/>
    <n v="0.84"/>
    <n v="100"/>
    <n v="0.84"/>
    <s v="internal (provided by SS)"/>
    <m/>
    <n v="20"/>
    <s v="No"/>
    <s v="No"/>
    <s v="No"/>
    <s v="No"/>
    <s v="19&quot;W/52U X 29&quot; D"/>
    <s v="Open"/>
    <s v="Left AND Right"/>
    <s v="Open"/>
    <s v="Yes"/>
    <s v="Flexible &lt;1cm (e.g. RG58)"/>
    <m/>
    <s v="Yes"/>
    <s v="No"/>
    <s v="No"/>
    <s v="Ethernet"/>
    <s v="Must have an end rack 8&quot; x 30&quot; "/>
  </r>
  <r>
    <s v="DN-144"/>
    <n v="121.3"/>
    <s v="121.3.08"/>
    <x v="1"/>
    <x v="0"/>
    <s v="LG-HB650"/>
    <x v="1"/>
    <m/>
    <x v="0"/>
    <s v="CDC RMSS"/>
    <m/>
    <n v="1"/>
    <s v="Final"/>
    <s v="Off the Shelf"/>
    <n v="0.15"/>
    <s v="Floor"/>
    <n v="30"/>
    <n v="32"/>
    <n v="96"/>
    <m/>
    <m/>
    <s v="No"/>
    <m/>
    <s v="72 +/- 5"/>
    <s v="72 +/- 5"/>
    <n v="55"/>
    <m/>
    <m/>
    <m/>
    <x v="0"/>
    <n v="3.6"/>
    <n v="3.6"/>
    <m/>
    <m/>
    <m/>
    <m/>
    <m/>
    <s v="120 V - 1 Phase - 2 Wire"/>
    <n v="120"/>
    <n v="7"/>
    <n v="840"/>
    <n v="0.84"/>
    <n v="100"/>
    <n v="0.84"/>
    <s v="internal (provided by SS)"/>
    <m/>
    <n v="20"/>
    <s v="No"/>
    <s v="No"/>
    <s v="No"/>
    <s v="No"/>
    <s v="19&quot;W/52U X 29&quot; D"/>
    <s v="Open"/>
    <s v="Left AND Right"/>
    <s v="Open"/>
    <s v="Yes"/>
    <s v="Semi-rigid &gt;1cm (e.g. 0.5&quot; Heliax)"/>
    <m/>
    <s v="Yes"/>
    <s v="No"/>
    <s v="No"/>
    <s v="Ethernet"/>
    <s v="Must have an end rack 8&quot; x 30&quot; "/>
  </r>
  <r>
    <s v="DN-145"/>
    <n v="121.3"/>
    <s v="121.3.08"/>
    <x v="1"/>
    <x v="0"/>
    <s v="LG-General"/>
    <x v="36"/>
    <m/>
    <x v="17"/>
    <s v="2U rack mount"/>
    <m/>
    <n v="22"/>
    <s v="Final"/>
    <s v="Off the Shelf"/>
    <n v="0.15"/>
    <s v="Rack Mounted"/>
    <n v="20"/>
    <n v="19"/>
    <n v="3"/>
    <m/>
    <m/>
    <s v="No"/>
    <m/>
    <s v="72 +/- 5"/>
    <s v="72 +/- 5"/>
    <n v="55"/>
    <m/>
    <m/>
    <m/>
    <x v="0"/>
    <m/>
    <n v="0"/>
    <m/>
    <m/>
    <m/>
    <m/>
    <m/>
    <s v="120 V - 1 Phase - 2 Wire"/>
    <n v="120"/>
    <n v="3"/>
    <n v="360"/>
    <n v="7.92"/>
    <n v="100"/>
    <n v="7.92"/>
    <m/>
    <m/>
    <m/>
    <s v="No"/>
    <s v="No"/>
    <s v="No"/>
    <s v="No"/>
    <s v="Other"/>
    <m/>
    <m/>
    <m/>
    <m/>
    <s v="Flexible &lt;1cm (e.g. RG58)"/>
    <m/>
    <s v="Yes"/>
    <s v="No"/>
    <s v="No"/>
    <s v="Ethernet"/>
    <s v="These SSIU units will just share rack space in other racks. "/>
  </r>
  <r>
    <s v="DN-145.1"/>
    <n v="121.3"/>
    <s v="121.3.08"/>
    <x v="1"/>
    <x v="0"/>
    <s v="LG-SSR1"/>
    <x v="1"/>
    <m/>
    <x v="18"/>
    <s v="Wall Mounted"/>
    <m/>
    <n v="1"/>
    <s v="Final"/>
    <s v="Off the Shelf"/>
    <n v="0.05"/>
    <s v="Suspended"/>
    <n v="30"/>
    <n v="8"/>
    <n v="20"/>
    <m/>
    <m/>
    <m/>
    <m/>
    <m/>
    <m/>
    <m/>
    <m/>
    <m/>
    <m/>
    <x v="0"/>
    <m/>
    <n v="0"/>
    <m/>
    <m/>
    <m/>
    <m/>
    <m/>
    <s v="120 V - 1 Phase - 2 Wire"/>
    <n v="120"/>
    <n v="3"/>
    <n v="360"/>
    <n v="0.36"/>
    <n v="100"/>
    <n v="0.36"/>
    <m/>
    <m/>
    <m/>
    <m/>
    <m/>
    <m/>
    <m/>
    <m/>
    <m/>
    <m/>
    <m/>
    <m/>
    <m/>
    <m/>
    <s v="Yes"/>
    <m/>
    <m/>
    <m/>
    <m/>
  </r>
  <r>
    <s v="DN-145.2"/>
    <n v="121.3"/>
    <s v="121.3.08"/>
    <x v="1"/>
    <x v="0"/>
    <s v="LG-BTL Power Supply"/>
    <x v="1"/>
    <m/>
    <x v="18"/>
    <s v="Wall Mounted"/>
    <m/>
    <n v="1"/>
    <s v="Final"/>
    <s v="Off the Shelf"/>
    <n v="0.05"/>
    <s v="Suspended"/>
    <n v="30"/>
    <n v="8"/>
    <n v="20"/>
    <m/>
    <m/>
    <m/>
    <m/>
    <m/>
    <m/>
    <m/>
    <m/>
    <m/>
    <m/>
    <x v="0"/>
    <m/>
    <n v="0"/>
    <m/>
    <m/>
    <m/>
    <m/>
    <m/>
    <s v="120 V - 1 Phase - 2 Wire"/>
    <n v="120"/>
    <n v="3"/>
    <n v="360"/>
    <n v="0.36"/>
    <n v="100"/>
    <n v="0.36"/>
    <m/>
    <m/>
    <m/>
    <m/>
    <m/>
    <m/>
    <m/>
    <m/>
    <m/>
    <m/>
    <m/>
    <m/>
    <m/>
    <m/>
    <s v="Yes"/>
    <m/>
    <m/>
    <m/>
    <m/>
  </r>
  <r>
    <s v="DN-146"/>
    <n v="121.3"/>
    <s v="121.3.06"/>
    <x v="2"/>
    <x v="7"/>
    <s v="LT-HWR, LT-SSR1, LT-SSR2"/>
    <x v="17"/>
    <m/>
    <x v="19"/>
    <s v="HWR-SSR"/>
    <m/>
    <n v="9"/>
    <s v="Final"/>
    <s v="Off the Shelf"/>
    <n v="0.15"/>
    <s v="Beamline/Tunnel"/>
    <n v="8"/>
    <m/>
    <m/>
    <m/>
    <m/>
    <m/>
    <m/>
    <s v="78 +/- 5"/>
    <s v="78 +/- 5"/>
    <m/>
    <m/>
    <m/>
    <n v="0"/>
    <x v="0"/>
    <n v="0.1"/>
    <n v="0.9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9"/>
    <s v="No"/>
    <m/>
    <m/>
    <m/>
    <s v="powered through controller"/>
  </r>
  <r>
    <s v="DN-147"/>
    <n v="121.3"/>
    <s v="121.3.06"/>
    <x v="2"/>
    <x v="0"/>
    <s v="LG-HWR, LG-SSR1, LG-SSR2"/>
    <x v="17"/>
    <m/>
    <x v="20"/>
    <s v="HWR-SSR"/>
    <m/>
    <n v="9"/>
    <s v="Final"/>
    <s v="Off the Shelf"/>
    <n v="0.15"/>
    <s v="Rack Mounted"/>
    <m/>
    <m/>
    <m/>
    <m/>
    <m/>
    <m/>
    <m/>
    <s v="78 +/- 5"/>
    <s v="78 +/- 5"/>
    <m/>
    <m/>
    <m/>
    <n v="0"/>
    <x v="0"/>
    <n v="0.1"/>
    <n v="0.9"/>
    <n v="0.1"/>
    <m/>
    <m/>
    <m/>
    <m/>
    <s v="208Y/120 V - 3 Phase - 4 Wire"/>
    <n v="24"/>
    <n v="0.35"/>
    <n v="14.549226783578566"/>
    <n v="0.13094304105220708"/>
    <n v="100"/>
    <n v="0.13094304105220708"/>
    <m/>
    <m/>
    <m/>
    <m/>
    <m/>
    <m/>
    <m/>
    <m/>
    <m/>
    <m/>
    <m/>
    <m/>
    <s v="Flexible &lt;1cm (e.g. RG58)"/>
    <n v="9"/>
    <s v="No"/>
    <m/>
    <m/>
    <m/>
    <m/>
  </r>
  <r>
    <s v="DN-148"/>
    <n v="121.3"/>
    <s v="121.3.06"/>
    <x v="2"/>
    <x v="7"/>
    <s v="LT-HWR"/>
    <x v="17"/>
    <m/>
    <x v="21"/>
    <s v="HWR-SSR"/>
    <m/>
    <n v="9"/>
    <s v="Final"/>
    <s v="Off the Shelf"/>
    <n v="0.15"/>
    <s v="Beamline/Tunnel"/>
    <m/>
    <m/>
    <m/>
    <m/>
    <m/>
    <m/>
    <m/>
    <s v="78 +/- 5"/>
    <s v="78 +/- 5"/>
    <m/>
    <m/>
    <m/>
    <n v="0"/>
    <x v="0"/>
    <n v="0.1"/>
    <n v="0.9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9"/>
    <s v="No"/>
    <m/>
    <m/>
    <m/>
    <s v="powered through controller"/>
  </r>
  <r>
    <s v="DN-149"/>
    <n v="121.3"/>
    <s v="121.3.06"/>
    <x v="2"/>
    <x v="7"/>
    <s v="LT-HWR"/>
    <x v="17"/>
    <m/>
    <x v="22"/>
    <s v="HWR-SSR"/>
    <m/>
    <n v="9"/>
    <s v="Final"/>
    <s v="Off the Shelf"/>
    <n v="0.15"/>
    <s v="Beamline/Tunnel"/>
    <m/>
    <m/>
    <m/>
    <m/>
    <m/>
    <m/>
    <m/>
    <s v="78 +/- 5"/>
    <s v="78 +/- 5"/>
    <m/>
    <m/>
    <m/>
    <n v="0"/>
    <x v="0"/>
    <n v="0.1"/>
    <n v="0.9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9"/>
    <s v="No"/>
    <m/>
    <m/>
    <m/>
    <s v="powered through controller"/>
  </r>
  <r>
    <s v="DN-150"/>
    <n v="121.3"/>
    <s v="121.3.06"/>
    <x v="2"/>
    <x v="7"/>
    <s v="LT-HWR"/>
    <x v="17"/>
    <m/>
    <x v="23"/>
    <s v="HWR-SSR"/>
    <m/>
    <n v="18"/>
    <s v="Final"/>
    <s v="Off the Shelf"/>
    <n v="0.15"/>
    <s v="Rack Mounted"/>
    <m/>
    <m/>
    <m/>
    <m/>
    <m/>
    <m/>
    <m/>
    <s v="78 +/- 5"/>
    <s v="78 +/- 5"/>
    <m/>
    <m/>
    <m/>
    <n v="0"/>
    <x v="0"/>
    <n v="0.1"/>
    <n v="1.8"/>
    <n v="0.1"/>
    <m/>
    <m/>
    <m/>
    <m/>
    <s v="120 V - 1 Phase - 2 Wire"/>
    <n v="120"/>
    <n v="0.5"/>
    <n v="60"/>
    <n v="1.08"/>
    <n v="100"/>
    <n v="1.08"/>
    <m/>
    <m/>
    <m/>
    <m/>
    <m/>
    <m/>
    <m/>
    <m/>
    <m/>
    <m/>
    <m/>
    <m/>
    <s v="Flexible &lt;1cm (e.g. RG58)"/>
    <n v="18"/>
    <s v="Yes"/>
    <m/>
    <m/>
    <m/>
    <m/>
  </r>
  <r>
    <s v="DN-151"/>
    <n v="121.3"/>
    <s v="121.3.06"/>
    <x v="2"/>
    <x v="0"/>
    <s v="LG-HWR"/>
    <x v="17"/>
    <m/>
    <x v="0"/>
    <s v="HWR-SSR"/>
    <m/>
    <n v="1"/>
    <s v="Final"/>
    <s v="Off the Shelf"/>
    <n v="0.15"/>
    <s v="Floor"/>
    <n v="24"/>
    <n v="32"/>
    <n v="96"/>
    <m/>
    <m/>
    <m/>
    <m/>
    <s v="78 +/- 5"/>
    <s v="78 +/- 5"/>
    <m/>
    <m/>
    <m/>
    <n v="0"/>
    <x v="0"/>
    <m/>
    <n v="0"/>
    <n v="0.5"/>
    <m/>
    <m/>
    <m/>
    <m/>
    <m/>
    <m/>
    <m/>
    <n v="0"/>
    <n v="0"/>
    <n v="100"/>
    <n v="0"/>
    <m/>
    <m/>
    <m/>
    <m/>
    <m/>
    <m/>
    <m/>
    <s v="19&quot;W/52U X 29&quot; D"/>
    <s v="Open"/>
    <s v="Left AND Right"/>
    <m/>
    <s v="Yes"/>
    <m/>
    <n v="2"/>
    <s v="No"/>
    <m/>
    <m/>
    <s v="Ethernet"/>
    <s v="Additional 120V 10A circuit for network switch"/>
  </r>
  <r>
    <s v="DN-152"/>
    <n v="121.3"/>
    <s v="121.3.06"/>
    <x v="2"/>
    <x v="7"/>
    <s v="LT-HWR, LT-SSR1, LT-SSR2"/>
    <x v="17"/>
    <m/>
    <x v="24"/>
    <s v="HWR-SSR"/>
    <m/>
    <n v="20"/>
    <s v="Final"/>
    <s v="Off the Shelf"/>
    <n v="0.15"/>
    <s v="Beamline/Tunnel"/>
    <n v="8"/>
    <m/>
    <m/>
    <m/>
    <m/>
    <m/>
    <m/>
    <s v="78 +/- 5"/>
    <s v="78 +/- 5"/>
    <m/>
    <m/>
    <m/>
    <n v="0"/>
    <x v="0"/>
    <m/>
    <n v="0"/>
    <m/>
    <m/>
    <m/>
    <m/>
    <m/>
    <s v="120 V - 1 Phase - 2 Wire"/>
    <n v="120"/>
    <n v="0.3"/>
    <n v="36"/>
    <n v="0.72"/>
    <n v="100"/>
    <n v="0.72"/>
    <m/>
    <m/>
    <m/>
    <m/>
    <m/>
    <m/>
    <m/>
    <m/>
    <m/>
    <m/>
    <m/>
    <s v="Yes"/>
    <s v="Flexible &lt;1cm (e.g. RG58)"/>
    <m/>
    <s v="Yes"/>
    <m/>
    <m/>
    <m/>
    <m/>
  </r>
  <r>
    <s v="DN-153"/>
    <n v="121.3"/>
    <s v="121.3.06"/>
    <x v="2"/>
    <x v="7"/>
    <s v="LT-LB650, LT-HB650"/>
    <x v="37"/>
    <m/>
    <x v="19"/>
    <s v="SRF Warm units"/>
    <m/>
    <n v="20"/>
    <s v="Final"/>
    <s v="Off the Shelf"/>
    <n v="0.15"/>
    <s v="Beamline/Tunnel"/>
    <n v="8"/>
    <m/>
    <m/>
    <m/>
    <m/>
    <m/>
    <m/>
    <s v="78 +/- 5"/>
    <s v="78 +/- 5"/>
    <m/>
    <m/>
    <m/>
    <n v="0"/>
    <x v="0"/>
    <n v="0.1"/>
    <n v="2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20"/>
    <s v="No"/>
    <m/>
    <m/>
    <m/>
    <s v="powered through controller"/>
  </r>
  <r>
    <s v="DN-154"/>
    <n v="121.3"/>
    <s v="121.3.06"/>
    <x v="2"/>
    <x v="0"/>
    <s v="LG-LB650, LG-HB650"/>
    <x v="37"/>
    <m/>
    <x v="20"/>
    <s v="SRF Warm units"/>
    <m/>
    <n v="20"/>
    <s v="Final"/>
    <s v="Off the Shelf"/>
    <n v="0.15"/>
    <s v="Rack Mounted"/>
    <m/>
    <m/>
    <m/>
    <m/>
    <m/>
    <m/>
    <m/>
    <s v="78 +/- 5"/>
    <s v="78 +/- 5"/>
    <m/>
    <m/>
    <m/>
    <n v="0"/>
    <x v="0"/>
    <n v="0.1"/>
    <n v="2"/>
    <n v="0.1"/>
    <m/>
    <m/>
    <m/>
    <m/>
    <s v="208Y/120 V - 3 Phase - 4 Wire"/>
    <n v="24"/>
    <n v="0.35"/>
    <n v="14.549226783578566"/>
    <n v="0.29098453567157134"/>
    <n v="100"/>
    <n v="0.29098453567157134"/>
    <m/>
    <m/>
    <m/>
    <m/>
    <m/>
    <m/>
    <m/>
    <m/>
    <m/>
    <m/>
    <m/>
    <m/>
    <s v="Flexible &lt;1cm (e.g. RG58)"/>
    <m/>
    <s v="No"/>
    <m/>
    <m/>
    <m/>
    <m/>
  </r>
  <r>
    <s v="DN-155"/>
    <n v="121.3"/>
    <s v="121.3.06"/>
    <x v="2"/>
    <x v="7"/>
    <s v="LT-LB650"/>
    <x v="37"/>
    <m/>
    <x v="21"/>
    <s v="SRF Warm units"/>
    <m/>
    <n v="20"/>
    <s v="Final"/>
    <s v="Off the Shelf"/>
    <n v="0.15"/>
    <s v="Beamline/Tunnel"/>
    <m/>
    <m/>
    <m/>
    <m/>
    <m/>
    <m/>
    <m/>
    <s v="78 +/- 5"/>
    <s v="78 +/- 5"/>
    <m/>
    <m/>
    <m/>
    <n v="0"/>
    <x v="0"/>
    <n v="0.1"/>
    <n v="2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20"/>
    <s v="No"/>
    <m/>
    <m/>
    <m/>
    <s v="powered through controller"/>
  </r>
  <r>
    <s v="DN-156"/>
    <n v="121.3"/>
    <s v="121.3.06"/>
    <x v="2"/>
    <x v="7"/>
    <s v="LT-HB650"/>
    <x v="37"/>
    <m/>
    <x v="22"/>
    <s v="SRF Warm units"/>
    <m/>
    <n v="20"/>
    <s v="Final"/>
    <s v="Off the Shelf"/>
    <n v="0.15"/>
    <s v="Beamline/Tunnel"/>
    <m/>
    <m/>
    <m/>
    <m/>
    <m/>
    <m/>
    <m/>
    <s v="78 +/- 5"/>
    <s v="78 +/- 5"/>
    <m/>
    <m/>
    <m/>
    <n v="0"/>
    <x v="0"/>
    <n v="0.1"/>
    <n v="2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20"/>
    <s v="No"/>
    <m/>
    <m/>
    <m/>
    <s v="powered through controller"/>
  </r>
  <r>
    <s v="DN-157"/>
    <n v="121.3"/>
    <s v="121.3.06"/>
    <x v="2"/>
    <x v="7"/>
    <s v="LT-HB650"/>
    <x v="37"/>
    <m/>
    <x v="23"/>
    <s v="SRF Warm units"/>
    <m/>
    <n v="40"/>
    <s v="Final"/>
    <s v="Off the Shelf"/>
    <n v="0.15"/>
    <s v="Rack Mounted"/>
    <m/>
    <m/>
    <m/>
    <m/>
    <m/>
    <m/>
    <m/>
    <s v="78 +/- 5"/>
    <s v="78 +/- 5"/>
    <m/>
    <m/>
    <m/>
    <n v="0"/>
    <x v="0"/>
    <n v="0.1"/>
    <n v="4"/>
    <n v="0.1"/>
    <m/>
    <m/>
    <m/>
    <m/>
    <s v="120 V - 1 Phase - 2 Wire"/>
    <n v="120"/>
    <n v="0.5"/>
    <n v="60"/>
    <n v="2.4"/>
    <n v="100"/>
    <n v="2.4"/>
    <m/>
    <m/>
    <m/>
    <m/>
    <m/>
    <m/>
    <m/>
    <m/>
    <m/>
    <m/>
    <m/>
    <m/>
    <s v="Flexible &lt;1cm (e.g. RG58)"/>
    <n v="40"/>
    <s v="Yes"/>
    <m/>
    <m/>
    <m/>
    <m/>
  </r>
  <r>
    <s v="DN-158"/>
    <n v="121.3"/>
    <s v="121.3.06"/>
    <x v="2"/>
    <x v="0"/>
    <s v="LG-HB650"/>
    <x v="37"/>
    <m/>
    <x v="0"/>
    <s v="SRF Warm units"/>
    <m/>
    <n v="2"/>
    <s v="Final"/>
    <s v="Off the Shelf"/>
    <n v="0.15"/>
    <s v="Floor"/>
    <n v="24"/>
    <n v="32"/>
    <n v="96"/>
    <m/>
    <m/>
    <m/>
    <m/>
    <s v="78 +/- 5"/>
    <s v="78 +/- 5"/>
    <m/>
    <m/>
    <m/>
    <n v="0"/>
    <x v="0"/>
    <n v="0.5"/>
    <n v="1"/>
    <n v="0.5"/>
    <m/>
    <m/>
    <m/>
    <m/>
    <m/>
    <m/>
    <m/>
    <n v="0"/>
    <n v="0"/>
    <n v="100"/>
    <n v="0"/>
    <m/>
    <m/>
    <m/>
    <m/>
    <m/>
    <m/>
    <m/>
    <s v="19&quot;W/52U X 29&quot; D"/>
    <s v="Open"/>
    <s v="Left AND Right"/>
    <s v="Door"/>
    <s v="Yes"/>
    <m/>
    <n v="4"/>
    <s v="No"/>
    <m/>
    <m/>
    <s v="Ethernet"/>
    <s v="Additional 120V 10A circuit for network switch"/>
  </r>
  <r>
    <s v="DN-159"/>
    <n v="121.3"/>
    <s v="121.3.06"/>
    <x v="2"/>
    <x v="7"/>
    <s v="LT-LB650, LT-HB650"/>
    <x v="37"/>
    <m/>
    <x v="24"/>
    <s v="SRF Warm units"/>
    <m/>
    <n v="30"/>
    <s v="Final"/>
    <s v="Off the Shelf"/>
    <n v="0.15"/>
    <s v="Beamline/Tunnel"/>
    <n v="8"/>
    <m/>
    <m/>
    <m/>
    <m/>
    <m/>
    <m/>
    <s v="78 +/- 5"/>
    <s v="78 +/- 5"/>
    <m/>
    <m/>
    <m/>
    <n v="0"/>
    <x v="0"/>
    <m/>
    <n v="0"/>
    <m/>
    <m/>
    <m/>
    <m/>
    <m/>
    <s v="120 V - 1 Phase - 2 Wire"/>
    <n v="120"/>
    <n v="0.3"/>
    <n v="36"/>
    <n v="1.08"/>
    <n v="100"/>
    <n v="1.08"/>
    <m/>
    <m/>
    <m/>
    <m/>
    <m/>
    <m/>
    <m/>
    <m/>
    <m/>
    <m/>
    <m/>
    <s v="Yes"/>
    <s v="Flexible &lt;1cm (e.g. RG58)"/>
    <m/>
    <s v="Yes"/>
    <m/>
    <m/>
    <m/>
    <m/>
  </r>
  <r>
    <s v="DN-160"/>
    <n v="121.3"/>
    <s v="121.3.06"/>
    <x v="2"/>
    <x v="7"/>
    <s v="LT-LB650, LT-HB650"/>
    <x v="38"/>
    <m/>
    <x v="25"/>
    <s v="Insulating Vac"/>
    <m/>
    <n v="24"/>
    <s v="Final"/>
    <s v="Off the Shelf"/>
    <n v="0.15"/>
    <s v="Beamline/Tunnel"/>
    <m/>
    <m/>
    <m/>
    <m/>
    <m/>
    <m/>
    <m/>
    <s v="78 +/- 5"/>
    <s v="78 +/- 5"/>
    <m/>
    <m/>
    <m/>
    <n v="0"/>
    <x v="0"/>
    <n v="0.5"/>
    <n v="12"/>
    <n v="0.5"/>
    <m/>
    <m/>
    <m/>
    <m/>
    <s v="120 V - 1 Phase - 2 Wire"/>
    <n v="120"/>
    <n v="4"/>
    <n v="480"/>
    <n v="11.52"/>
    <n v="100"/>
    <n v="11.52"/>
    <m/>
    <m/>
    <m/>
    <m/>
    <m/>
    <m/>
    <m/>
    <m/>
    <m/>
    <m/>
    <m/>
    <m/>
    <s v="Semi rigid &lt;1cm (e.g. 0.25&quot; Heliax)"/>
    <n v="72"/>
    <s v="Yes"/>
    <m/>
    <m/>
    <m/>
    <m/>
  </r>
  <r>
    <s v="DN-161"/>
    <n v="121.3"/>
    <s v="121.3.06"/>
    <x v="2"/>
    <x v="7"/>
    <s v="LT-LB650, LT-HB650"/>
    <x v="38"/>
    <m/>
    <x v="26"/>
    <s v="Insulating Vac"/>
    <m/>
    <n v="24"/>
    <s v="Final"/>
    <s v="Off the Shelf"/>
    <n v="0.15"/>
    <s v="Beamline/Tunnel"/>
    <m/>
    <m/>
    <m/>
    <m/>
    <m/>
    <m/>
    <m/>
    <s v="78 +/- 5"/>
    <s v="78 +/- 5"/>
    <m/>
    <m/>
    <m/>
    <n v="0"/>
    <x v="0"/>
    <n v="0.5"/>
    <n v="12"/>
    <n v="0.5"/>
    <m/>
    <m/>
    <m/>
    <m/>
    <s v="208 V - 1 Phase - 2 Wire"/>
    <n v="208"/>
    <n v="5"/>
    <n v="1040"/>
    <n v="24.96"/>
    <n v="100"/>
    <n v="24.96"/>
    <m/>
    <m/>
    <m/>
    <m/>
    <m/>
    <m/>
    <m/>
    <m/>
    <m/>
    <m/>
    <m/>
    <m/>
    <s v="Semi rigid &lt;1cm (e.g. 0.25&quot; Heliax)"/>
    <m/>
    <s v="Yes"/>
    <m/>
    <m/>
    <m/>
    <m/>
  </r>
  <r>
    <s v="DN-162"/>
    <n v="121.3"/>
    <s v="121.3.06"/>
    <x v="2"/>
    <x v="7"/>
    <s v="LT-LB650, LT-HB650"/>
    <x v="38"/>
    <m/>
    <x v="21"/>
    <s v="Insulating Vac"/>
    <m/>
    <n v="24"/>
    <s v="Final"/>
    <s v="Off the Shelf"/>
    <n v="0.15"/>
    <s v="Beamline/Tunnel"/>
    <m/>
    <m/>
    <m/>
    <m/>
    <m/>
    <m/>
    <m/>
    <s v="78 +/- 5"/>
    <s v="78 +/- 5"/>
    <m/>
    <m/>
    <m/>
    <n v="0"/>
    <x v="0"/>
    <n v="0.1"/>
    <n v="2.4000000000000004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24"/>
    <s v="No"/>
    <m/>
    <m/>
    <m/>
    <s v="powered through controller"/>
  </r>
  <r>
    <s v="DN-163"/>
    <n v="121.3"/>
    <s v="121.3.06"/>
    <x v="2"/>
    <x v="0"/>
    <s v="LG-LB650, LG-HB650"/>
    <x v="38"/>
    <m/>
    <x v="0"/>
    <s v="Insulating Vac"/>
    <m/>
    <n v="3"/>
    <s v="Final"/>
    <s v="Off the Shelf"/>
    <n v="0.15"/>
    <s v="Floor"/>
    <m/>
    <m/>
    <m/>
    <m/>
    <m/>
    <m/>
    <m/>
    <s v="78 +/- 5"/>
    <s v="78 +/- 5"/>
    <m/>
    <m/>
    <m/>
    <n v="0"/>
    <x v="0"/>
    <n v="0.5"/>
    <n v="1.5"/>
    <n v="0.5"/>
    <m/>
    <m/>
    <m/>
    <m/>
    <m/>
    <m/>
    <m/>
    <n v="0"/>
    <n v="0"/>
    <n v="100"/>
    <n v="0"/>
    <m/>
    <m/>
    <m/>
    <m/>
    <m/>
    <m/>
    <m/>
    <s v="19&quot;W/52U X 29&quot; D"/>
    <s v="Open"/>
    <s v="Left AND Right"/>
    <s v="Door"/>
    <s v="Yes"/>
    <m/>
    <n v="6"/>
    <s v="No"/>
    <m/>
    <m/>
    <s v="Ethernet"/>
    <s v="Additional 120V 10A circuit for network switch"/>
  </r>
  <r>
    <s v="DN-164"/>
    <n v="121.3"/>
    <s v="121.3.06"/>
    <x v="2"/>
    <x v="7"/>
    <s v="LT-HWR"/>
    <x v="17"/>
    <m/>
    <x v="24"/>
    <s v="Fast Acting"/>
    <m/>
    <n v="1"/>
    <s v="Conceptual"/>
    <s v="Prototype-Testing"/>
    <n v="0.3"/>
    <s v="Beamline/Tunnel"/>
    <n v="8"/>
    <m/>
    <m/>
    <m/>
    <m/>
    <m/>
    <m/>
    <s v="78 +/- 5"/>
    <s v="78 +/- 5"/>
    <m/>
    <m/>
    <m/>
    <n v="0"/>
    <x v="0"/>
    <m/>
    <n v="0"/>
    <m/>
    <m/>
    <m/>
    <m/>
    <m/>
    <s v="120 V - 1 Phase - 2 Wire"/>
    <n v="120"/>
    <n v="0.3"/>
    <n v="36"/>
    <n v="3.5999999999999997E-2"/>
    <n v="100"/>
    <n v="3.6000000000000004E-2"/>
    <m/>
    <m/>
    <m/>
    <m/>
    <m/>
    <m/>
    <m/>
    <m/>
    <m/>
    <m/>
    <m/>
    <s v="Yes"/>
    <s v="Flexible &lt;1cm (e.g. RG58)"/>
    <m/>
    <s v="Yes"/>
    <m/>
    <m/>
    <m/>
    <m/>
  </r>
  <r>
    <s v="DN-165"/>
    <n v="121.3"/>
    <s v="121.3.06"/>
    <x v="2"/>
    <x v="7"/>
    <s v="LT-HB650"/>
    <x v="22"/>
    <m/>
    <x v="24"/>
    <s v="Fast Acting"/>
    <m/>
    <n v="1"/>
    <s v="Conceptual"/>
    <s v="Prototype-Testing"/>
    <n v="0.3"/>
    <s v="Beamline/Tunnel"/>
    <n v="8"/>
    <m/>
    <m/>
    <m/>
    <m/>
    <m/>
    <m/>
    <s v="78 +/- 5"/>
    <s v="78 +/- 5"/>
    <m/>
    <m/>
    <m/>
    <n v="0"/>
    <x v="0"/>
    <m/>
    <n v="0"/>
    <m/>
    <m/>
    <m/>
    <m/>
    <m/>
    <s v="120 V - 1 Phase - 2 Wire"/>
    <n v="120"/>
    <n v="0.3"/>
    <n v="36"/>
    <n v="3.5999999999999997E-2"/>
    <n v="100"/>
    <n v="3.6000000000000004E-2"/>
    <m/>
    <m/>
    <m/>
    <m/>
    <m/>
    <m/>
    <m/>
    <m/>
    <m/>
    <m/>
    <m/>
    <s v="Yes"/>
    <s v="Flexible &lt;1cm (e.g. RG58)"/>
    <m/>
    <s v="Yes"/>
    <m/>
    <m/>
    <m/>
    <m/>
  </r>
  <r>
    <s v="DN-166"/>
    <n v="121.3"/>
    <s v="121.3.06"/>
    <x v="2"/>
    <x v="0"/>
    <s v="LG-HWR"/>
    <x v="17"/>
    <m/>
    <x v="27"/>
    <s v="HWR-SSR"/>
    <m/>
    <n v="1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s v="208Y/120 V - 3 Phase - 4 Wire"/>
    <n v="24"/>
    <n v="3.2"/>
    <n v="133.02150202128979"/>
    <n v="0.13302150202128979"/>
    <n v="100"/>
    <n v="0.13302150202128979"/>
    <m/>
    <m/>
    <m/>
    <m/>
    <m/>
    <m/>
    <m/>
    <m/>
    <m/>
    <m/>
    <m/>
    <m/>
    <s v="Semi-rigid &gt;1cm (e.g. 0.5&quot; Heliax)"/>
    <m/>
    <s v="No"/>
    <m/>
    <m/>
    <m/>
    <s v="Rack Power supply (I may be doubling the load from the rack equipment)"/>
  </r>
  <r>
    <s v="DN-167"/>
    <n v="121.3"/>
    <s v="121.3.06"/>
    <x v="2"/>
    <x v="0"/>
    <s v="LG-LB650, LG-HB650"/>
    <x v="37"/>
    <m/>
    <x v="27"/>
    <s v="SRF Warm units"/>
    <m/>
    <n v="2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s v="208Y/120 V - 3 Phase - 4 Wire"/>
    <n v="24"/>
    <n v="7"/>
    <n v="290.98453567157139"/>
    <n v="0.5819690713431428"/>
    <n v="100"/>
    <n v="0.5819690713431428"/>
    <m/>
    <m/>
    <m/>
    <m/>
    <m/>
    <m/>
    <m/>
    <m/>
    <m/>
    <m/>
    <m/>
    <m/>
    <s v="Semi-rigid &gt;1cm (e.g. 0.5&quot; Heliax)"/>
    <m/>
    <s v="No"/>
    <m/>
    <m/>
    <m/>
    <s v="Rack Power supply (I may be doubling the load from the rack equipment)"/>
  </r>
  <r>
    <s v="DN-168"/>
    <n v="121.3"/>
    <s v="121.3.06"/>
    <x v="2"/>
    <x v="0"/>
    <s v="LG-LB650, LG-HB650"/>
    <x v="38"/>
    <m/>
    <x v="23"/>
    <s v="Insulating Vac"/>
    <m/>
    <n v="24"/>
    <s v="Final"/>
    <s v="Off the Shelf"/>
    <n v="0.05"/>
    <s v="Rack Mounted"/>
    <m/>
    <m/>
    <m/>
    <m/>
    <m/>
    <m/>
    <m/>
    <s v="78 +/- 5"/>
    <s v="78 +/- 5"/>
    <m/>
    <m/>
    <m/>
    <n v="0"/>
    <x v="0"/>
    <n v="0.1"/>
    <n v="2.4000000000000004"/>
    <n v="0.1"/>
    <m/>
    <m/>
    <m/>
    <m/>
    <s v="120 V - 1 Phase - 2 Wire"/>
    <n v="120"/>
    <n v="0.5"/>
    <n v="60"/>
    <n v="1.44"/>
    <n v="100"/>
    <n v="1.44"/>
    <m/>
    <m/>
    <m/>
    <m/>
    <m/>
    <m/>
    <m/>
    <m/>
    <m/>
    <m/>
    <m/>
    <m/>
    <s v="Flexible &lt;1cm (e.g. RG58)"/>
    <n v="24"/>
    <s v="Yes"/>
    <m/>
    <m/>
    <m/>
    <m/>
  </r>
  <r>
    <s v="DN-169"/>
    <n v="121.3"/>
    <s v="121.3.06"/>
    <x v="2"/>
    <x v="0"/>
    <s v="LG-LB650, LG-HB650"/>
    <x v="38"/>
    <m/>
    <x v="28"/>
    <s v="Insulating Vac"/>
    <m/>
    <n v="24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m/>
    <n v="120"/>
    <n v="0.5"/>
    <n v="103.92304845413263"/>
    <n v="2.4941531628991829"/>
    <n v="100"/>
    <n v="2.4941531628991829"/>
    <m/>
    <m/>
    <m/>
    <m/>
    <m/>
    <m/>
    <m/>
    <m/>
    <m/>
    <m/>
    <m/>
    <m/>
    <s v="Flexible &lt;1cm (e.g. RG58)"/>
    <n v="24"/>
    <s v="Yes"/>
    <m/>
    <m/>
    <m/>
    <m/>
  </r>
  <r>
    <s v="DN-170"/>
    <n v="121.3"/>
    <s v="121.3.06"/>
    <x v="2"/>
    <x v="0"/>
    <s v="LG-LB650, LG-HB650"/>
    <x v="38"/>
    <m/>
    <x v="27"/>
    <s v="Insulating Vac"/>
    <m/>
    <n v="3"/>
    <s v="Final"/>
    <s v="Off the Shelf"/>
    <n v="0.05"/>
    <s v="Suspended"/>
    <m/>
    <m/>
    <m/>
    <m/>
    <m/>
    <m/>
    <m/>
    <s v="78 +/- 5"/>
    <s v="78 +/- 5"/>
    <m/>
    <m/>
    <m/>
    <n v="0"/>
    <x v="0"/>
    <m/>
    <n v="0"/>
    <m/>
    <m/>
    <m/>
    <m/>
    <m/>
    <s v="208Y/120 V - 3 Phase - 4 Wire"/>
    <n v="24"/>
    <n v="8.4"/>
    <n v="349.18144280588569"/>
    <n v="1.0475443284176571"/>
    <n v="100"/>
    <n v="1.0475443284176573"/>
    <m/>
    <m/>
    <m/>
    <m/>
    <m/>
    <m/>
    <m/>
    <m/>
    <m/>
    <m/>
    <m/>
    <m/>
    <s v="Semi-rigid &gt;1cm (e.g. 0.5&quot; Heliax)"/>
    <m/>
    <s v="No"/>
    <m/>
    <m/>
    <m/>
    <s v="Rack Power supply (I may be doubling the load from the rack equipment)"/>
  </r>
  <r>
    <s v="DN-170.1"/>
    <n v="121.3"/>
    <s v="121.3.06"/>
    <x v="2"/>
    <x v="7"/>
    <s v="LT-LB650, LT-HB650"/>
    <x v="38"/>
    <m/>
    <x v="29"/>
    <s v="Anti Suckback valves"/>
    <m/>
    <n v="24"/>
    <s v="Final"/>
    <s v="Off the Shelf"/>
    <n v="0.05"/>
    <s v="Beamline/Tunnel"/>
    <m/>
    <m/>
    <m/>
    <m/>
    <m/>
    <m/>
    <m/>
    <m/>
    <m/>
    <m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n v="24"/>
    <s v="No"/>
    <m/>
    <m/>
    <m/>
    <m/>
  </r>
  <r>
    <s v="DN-171"/>
    <n v="121.3"/>
    <s v="121.3.06"/>
    <x v="2"/>
    <x v="3"/>
    <s v="HBB-Upper High Bay"/>
    <x v="39"/>
    <m/>
    <x v="0"/>
    <s v="Rack Contains all Ion Pump Controllers, Turbo Pump Controlers, Gauge readbacks"/>
    <m/>
    <n v="2"/>
    <s v="Final"/>
    <s v="Off the Shelf"/>
    <n v="0.05"/>
    <s v="Floor"/>
    <n v="24"/>
    <n v="32"/>
    <n v="96"/>
    <m/>
    <m/>
    <m/>
    <m/>
    <s v="78 +/- 5"/>
    <s v="78 +/- 5"/>
    <m/>
    <m/>
    <m/>
    <n v="0"/>
    <x v="0"/>
    <n v="0.5"/>
    <n v="1"/>
    <n v="0.5"/>
    <m/>
    <m/>
    <m/>
    <m/>
    <m/>
    <m/>
    <m/>
    <n v="0"/>
    <n v="0"/>
    <n v="100"/>
    <n v="0"/>
    <m/>
    <m/>
    <m/>
    <m/>
    <m/>
    <m/>
    <m/>
    <s v="19&quot;W/52U X 29&quot; D"/>
    <s v="Open"/>
    <s v="Left AND Right"/>
    <s v="Door"/>
    <s v="Yes"/>
    <m/>
    <n v="4"/>
    <s v="No"/>
    <m/>
    <m/>
    <s v="Ethernet"/>
    <s v="Additional 120V 10A circuit for network switch"/>
  </r>
  <r>
    <s v="DN-172"/>
    <n v="121.3"/>
    <s v="121.3.06"/>
    <x v="2"/>
    <x v="3"/>
    <s v="HBB-Upper High Bay"/>
    <x v="39"/>
    <m/>
    <x v="27"/>
    <m/>
    <m/>
    <n v="1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s v="208Y/120 V - 3 Phase - 4 Wire"/>
    <n v="24"/>
    <n v="2.4500000000000002"/>
    <n v="101.84458748504998"/>
    <n v="0.10184458748504999"/>
    <n v="100"/>
    <n v="0.10184458748504999"/>
    <m/>
    <m/>
    <m/>
    <m/>
    <m/>
    <m/>
    <m/>
    <m/>
    <m/>
    <m/>
    <m/>
    <m/>
    <s v="Semi-rigid &gt;1cm (e.g. 0.5&quot; Heliax)"/>
    <m/>
    <s v="No"/>
    <m/>
    <m/>
    <m/>
    <s v="Rack Power supply (I may be doubling the load from the rack equipment)"/>
  </r>
  <r>
    <s v="DN-173"/>
    <n v="121.3"/>
    <s v="121.3.06"/>
    <x v="2"/>
    <x v="3"/>
    <s v="HBB-Lower High Bay"/>
    <x v="39"/>
    <m/>
    <x v="19"/>
    <m/>
    <m/>
    <n v="9"/>
    <s v="Final"/>
    <s v="Off the Shelf"/>
    <n v="0.05"/>
    <s v="Beamline/Tunnel"/>
    <n v="8"/>
    <m/>
    <m/>
    <m/>
    <m/>
    <m/>
    <m/>
    <s v="78 +/- 5"/>
    <s v="78 +/- 5"/>
    <m/>
    <m/>
    <m/>
    <n v="0"/>
    <x v="0"/>
    <n v="0.1"/>
    <n v="0.9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9"/>
    <s v="No"/>
    <m/>
    <m/>
    <m/>
    <s v="powered through controller"/>
  </r>
  <r>
    <s v="DN-174"/>
    <n v="121.3"/>
    <s v="121.3.06"/>
    <x v="2"/>
    <x v="3"/>
    <s v="HBB-Lower High Bay"/>
    <x v="39"/>
    <m/>
    <x v="30"/>
    <m/>
    <m/>
    <n v="2"/>
    <s v="Final"/>
    <s v="Off the Shelf"/>
    <n v="0.05"/>
    <s v="Beamline/Tunnel"/>
    <n v="8"/>
    <m/>
    <m/>
    <m/>
    <m/>
    <m/>
    <m/>
    <s v="78 +/- 5"/>
    <s v="78 +/- 5"/>
    <m/>
    <m/>
    <m/>
    <n v="0"/>
    <x v="0"/>
    <n v="0.1"/>
    <n v="0.2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2"/>
    <s v="No"/>
    <m/>
    <m/>
    <m/>
    <s v="powered through controller"/>
  </r>
  <r>
    <s v="DN-174.1"/>
    <n v="121.3"/>
    <s v="121.3.06"/>
    <x v="2"/>
    <x v="3"/>
    <s v="HBB-Upper High Bay"/>
    <x v="39"/>
    <m/>
    <x v="31"/>
    <m/>
    <m/>
    <n v="2"/>
    <s v="Final"/>
    <s v="Off the Shelf"/>
    <n v="0.05"/>
    <s v="Rack Mounted"/>
    <m/>
    <m/>
    <m/>
    <m/>
    <m/>
    <m/>
    <m/>
    <m/>
    <m/>
    <m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DN-175"/>
    <n v="121.3"/>
    <s v="121.3.06"/>
    <x v="2"/>
    <x v="3"/>
    <s v="HBB-Lower High Bay"/>
    <x v="39"/>
    <m/>
    <x v="25"/>
    <m/>
    <m/>
    <n v="11"/>
    <s v="Final"/>
    <s v="Off the Shelf"/>
    <n v="0.05"/>
    <s v="Beamline/Tunnel"/>
    <m/>
    <m/>
    <m/>
    <m/>
    <m/>
    <m/>
    <m/>
    <s v="78 +/- 5"/>
    <s v="78 +/- 5"/>
    <m/>
    <m/>
    <m/>
    <n v="0"/>
    <x v="0"/>
    <n v="0.5"/>
    <n v="5.5"/>
    <n v="0.5"/>
    <m/>
    <m/>
    <m/>
    <m/>
    <s v="120 V - 1 Phase - 2 Wire"/>
    <n v="120"/>
    <n v="4"/>
    <n v="480"/>
    <n v="5.28"/>
    <n v="100"/>
    <n v="5.28"/>
    <m/>
    <m/>
    <m/>
    <m/>
    <m/>
    <m/>
    <m/>
    <m/>
    <m/>
    <m/>
    <m/>
    <m/>
    <s v="Semi rigid &lt;1cm (e.g. 0.25&quot; Heliax)"/>
    <n v="33"/>
    <s v="Yes"/>
    <m/>
    <m/>
    <m/>
    <m/>
  </r>
  <r>
    <s v="DN-176"/>
    <n v="121.3"/>
    <s v="121.3.06"/>
    <x v="2"/>
    <x v="3"/>
    <s v="HBB-Upper High Bay"/>
    <x v="39"/>
    <m/>
    <x v="20"/>
    <m/>
    <m/>
    <n v="9"/>
    <s v="Final"/>
    <s v="Off the Shelf"/>
    <n v="0.05"/>
    <s v="Rack Mounted"/>
    <m/>
    <m/>
    <m/>
    <m/>
    <m/>
    <m/>
    <m/>
    <s v="78 +/- 5"/>
    <s v="78 +/- 5"/>
    <m/>
    <m/>
    <m/>
    <n v="0"/>
    <x v="0"/>
    <n v="0.1"/>
    <n v="0.9"/>
    <n v="0.1"/>
    <m/>
    <m/>
    <m/>
    <m/>
    <s v="208Y/120 V - 3 Phase - 4 Wire"/>
    <n v="24"/>
    <n v="0.35"/>
    <n v="14.549226783578566"/>
    <n v="0.13094304105220708"/>
    <n v="100"/>
    <n v="0.13094304105220708"/>
    <m/>
    <m/>
    <m/>
    <m/>
    <m/>
    <m/>
    <m/>
    <m/>
    <m/>
    <m/>
    <m/>
    <m/>
    <s v="Flexible &lt;1cm (e.g. RG58)"/>
    <n v="9"/>
    <s v="No"/>
    <m/>
    <m/>
    <m/>
    <m/>
  </r>
  <r>
    <s v="DN-177"/>
    <n v="121.3"/>
    <s v="121.3.06"/>
    <x v="2"/>
    <x v="3"/>
    <s v="HBB-Upper High Bay"/>
    <x v="39"/>
    <m/>
    <x v="28"/>
    <m/>
    <m/>
    <n v="11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s v="120 V - 1 Phase - 2 Wire"/>
    <n v="120"/>
    <n v="1"/>
    <n v="120"/>
    <n v="1.32"/>
    <n v="100"/>
    <n v="1.32"/>
    <m/>
    <m/>
    <m/>
    <m/>
    <m/>
    <m/>
    <m/>
    <m/>
    <m/>
    <m/>
    <m/>
    <m/>
    <s v="Flexible &lt;1cm (e.g. RG58)"/>
    <n v="11"/>
    <s v="Yes"/>
    <m/>
    <m/>
    <m/>
    <m/>
  </r>
  <r>
    <s v="DN-178"/>
    <n v="121.3"/>
    <s v="121.3.06"/>
    <x v="2"/>
    <x v="3"/>
    <s v="HBB-Lower High Bay"/>
    <x v="39"/>
    <m/>
    <x v="21"/>
    <m/>
    <m/>
    <n v="17"/>
    <s v="Final"/>
    <s v="Off the Shelf"/>
    <n v="0.05"/>
    <s v="Beamline/Tunnel"/>
    <m/>
    <m/>
    <m/>
    <m/>
    <m/>
    <m/>
    <m/>
    <s v="78 +/- 5"/>
    <s v="78 +/- 5"/>
    <m/>
    <m/>
    <m/>
    <n v="0"/>
    <x v="0"/>
    <n v="0.1"/>
    <n v="1.7000000000000002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17"/>
    <s v="No"/>
    <m/>
    <m/>
    <m/>
    <s v="powered through controller"/>
  </r>
  <r>
    <s v="DN-179"/>
    <n v="121.3"/>
    <s v="121.3.06"/>
    <x v="2"/>
    <x v="3"/>
    <s v="HBB-Lower High Bay"/>
    <x v="39"/>
    <m/>
    <x v="23"/>
    <m/>
    <m/>
    <n v="17"/>
    <s v="Final"/>
    <s v="Off the Shelf"/>
    <n v="0.05"/>
    <s v="Rack Mounted"/>
    <m/>
    <m/>
    <m/>
    <m/>
    <m/>
    <m/>
    <m/>
    <s v="78 +/- 5"/>
    <s v="78 +/- 5"/>
    <m/>
    <m/>
    <m/>
    <n v="0"/>
    <x v="0"/>
    <n v="0.1"/>
    <n v="1.7000000000000002"/>
    <n v="0.1"/>
    <m/>
    <m/>
    <m/>
    <m/>
    <s v="120 V - 1 Phase - 2 Wire"/>
    <n v="120"/>
    <n v="0.5"/>
    <n v="60"/>
    <n v="1.02"/>
    <n v="100"/>
    <n v="1.02"/>
    <m/>
    <m/>
    <m/>
    <m/>
    <m/>
    <m/>
    <m/>
    <m/>
    <m/>
    <m/>
    <m/>
    <m/>
    <s v="Flexible &lt;1cm (e.g. RG58)"/>
    <n v="17"/>
    <s v="Yes"/>
    <m/>
    <m/>
    <m/>
    <m/>
  </r>
  <r>
    <s v="DN-180"/>
    <n v="121.3"/>
    <s v="121.3.06"/>
    <x v="2"/>
    <x v="5"/>
    <s v="BAL-Beam Asborber Space"/>
    <x v="40"/>
    <m/>
    <x v="19"/>
    <m/>
    <m/>
    <n v="4"/>
    <s v="Final"/>
    <s v="Off the Shelf"/>
    <n v="0.05"/>
    <s v="Beamline/Tunnel"/>
    <n v="8"/>
    <m/>
    <m/>
    <m/>
    <m/>
    <m/>
    <m/>
    <s v="78 +/- 5"/>
    <s v="78 +/- 5"/>
    <m/>
    <m/>
    <m/>
    <n v="0"/>
    <x v="0"/>
    <n v="0.1"/>
    <n v="0.4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4"/>
    <s v="No"/>
    <m/>
    <m/>
    <m/>
    <s v="powered through controller"/>
  </r>
  <r>
    <s v="DN-181"/>
    <n v="121.3"/>
    <s v="121.3.06"/>
    <x v="2"/>
    <x v="5"/>
    <s v="BAL-Beam Asborber Space"/>
    <x v="40"/>
    <m/>
    <x v="20"/>
    <m/>
    <m/>
    <n v="4"/>
    <s v="Final"/>
    <s v="Off the Shelf"/>
    <n v="0.05"/>
    <s v="Rack Mounted"/>
    <m/>
    <m/>
    <m/>
    <m/>
    <m/>
    <m/>
    <m/>
    <s v="78 +/- 5"/>
    <s v="78 +/- 5"/>
    <m/>
    <m/>
    <m/>
    <n v="0"/>
    <x v="0"/>
    <n v="0.1"/>
    <n v="0.4"/>
    <n v="0.1"/>
    <m/>
    <m/>
    <m/>
    <m/>
    <s v="208Y/120 V - 3 Phase - 4 Wire"/>
    <n v="24"/>
    <n v="0.35"/>
    <n v="14.549226783578566"/>
    <n v="5.8196907134314267E-2"/>
    <n v="100"/>
    <n v="5.8196907134314267E-2"/>
    <m/>
    <m/>
    <m/>
    <m/>
    <m/>
    <m/>
    <m/>
    <m/>
    <m/>
    <m/>
    <m/>
    <m/>
    <s v="Flexible &lt;1cm (e.g. RG58)"/>
    <n v="4"/>
    <s v="No"/>
    <m/>
    <m/>
    <m/>
    <m/>
  </r>
  <r>
    <s v="DN-182"/>
    <n v="121.3"/>
    <s v="121.3.06"/>
    <x v="2"/>
    <x v="5"/>
    <s v="BAL-Beam Asborber Space"/>
    <x v="40"/>
    <m/>
    <x v="25"/>
    <m/>
    <m/>
    <n v="2"/>
    <s v="Final"/>
    <s v="Off the Shelf"/>
    <n v="0.05"/>
    <s v="Beamline/Tunnel"/>
    <m/>
    <m/>
    <m/>
    <m/>
    <m/>
    <m/>
    <m/>
    <s v="78 +/- 5"/>
    <s v="78 +/- 5"/>
    <m/>
    <m/>
    <m/>
    <n v="0"/>
    <x v="0"/>
    <n v="0.5"/>
    <n v="1"/>
    <n v="0.5"/>
    <m/>
    <m/>
    <m/>
    <m/>
    <s v="120 V - 1 Phase - 2 Wire"/>
    <n v="120"/>
    <n v="4"/>
    <n v="480"/>
    <n v="0.96"/>
    <n v="100"/>
    <n v="0.96"/>
    <m/>
    <m/>
    <m/>
    <m/>
    <m/>
    <m/>
    <m/>
    <m/>
    <m/>
    <m/>
    <m/>
    <m/>
    <s v="Semi rigid &lt;1cm (e.g. 0.25&quot; Heliax)"/>
    <n v="6"/>
    <s v="Yes"/>
    <m/>
    <m/>
    <m/>
    <m/>
  </r>
  <r>
    <s v="DN-183"/>
    <n v="121.3"/>
    <s v="121.3.06"/>
    <x v="2"/>
    <x v="5"/>
    <s v="BAL-Beam Asborber Space"/>
    <x v="40"/>
    <m/>
    <x v="28"/>
    <m/>
    <m/>
    <n v="2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s v="120 V - 1 Phase - 2 Wire"/>
    <n v="120"/>
    <n v="1"/>
    <n v="120"/>
    <n v="0.24"/>
    <n v="100"/>
    <n v="0.24"/>
    <m/>
    <m/>
    <m/>
    <m/>
    <m/>
    <m/>
    <m/>
    <m/>
    <m/>
    <m/>
    <m/>
    <m/>
    <s v="Flexible &lt;1cm (e.g. RG58)"/>
    <n v="2"/>
    <s v="Yes"/>
    <m/>
    <m/>
    <m/>
    <m/>
  </r>
  <r>
    <s v="DN-184"/>
    <n v="121.3"/>
    <s v="121.3.06"/>
    <x v="2"/>
    <x v="5"/>
    <s v="BAL-Beam Asborber Space"/>
    <x v="40"/>
    <m/>
    <x v="21"/>
    <m/>
    <m/>
    <n v="4"/>
    <s v="Final"/>
    <s v="Off the Shelf"/>
    <n v="0.05"/>
    <s v="Beamline/Tunnel"/>
    <m/>
    <m/>
    <m/>
    <m/>
    <m/>
    <m/>
    <m/>
    <s v="78 +/- 5"/>
    <s v="78 +/- 5"/>
    <m/>
    <m/>
    <m/>
    <n v="0"/>
    <x v="0"/>
    <n v="0.1"/>
    <n v="0.4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4"/>
    <s v="No"/>
    <m/>
    <m/>
    <m/>
    <s v="powered through controller"/>
  </r>
  <r>
    <s v="DN-185"/>
    <n v="121.3"/>
    <s v="121.3.06"/>
    <x v="2"/>
    <x v="5"/>
    <s v="BAL-Beam Asborber Space"/>
    <x v="40"/>
    <m/>
    <x v="22"/>
    <m/>
    <m/>
    <n v="2"/>
    <s v="Final"/>
    <s v="Off the Shelf"/>
    <n v="0.05"/>
    <s v="Beamline/Tunnel"/>
    <m/>
    <m/>
    <m/>
    <m/>
    <m/>
    <m/>
    <m/>
    <s v="78 +/- 5"/>
    <s v="78 +/- 5"/>
    <m/>
    <m/>
    <m/>
    <n v="0"/>
    <x v="0"/>
    <n v="0.1"/>
    <n v="0.2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2"/>
    <s v="No"/>
    <m/>
    <m/>
    <m/>
    <s v="powered through controller"/>
  </r>
  <r>
    <s v="DN-186"/>
    <n v="121.3"/>
    <s v="121.3.06"/>
    <x v="2"/>
    <x v="5"/>
    <s v="BAL-Beam Asborber Space"/>
    <x v="40"/>
    <m/>
    <x v="23"/>
    <m/>
    <m/>
    <n v="6"/>
    <s v="Final"/>
    <s v="Off the Shelf"/>
    <n v="0.05"/>
    <s v="Rack Mounted"/>
    <m/>
    <m/>
    <m/>
    <m/>
    <m/>
    <m/>
    <m/>
    <s v="78 +/- 5"/>
    <s v="78 +/- 5"/>
    <m/>
    <m/>
    <m/>
    <n v="0"/>
    <x v="0"/>
    <n v="0.1"/>
    <n v="0.60000000000000009"/>
    <n v="0.1"/>
    <m/>
    <m/>
    <m/>
    <m/>
    <s v="120 V - 1 Phase - 2 Wire"/>
    <n v="120"/>
    <n v="0.5"/>
    <n v="60"/>
    <n v="0.36"/>
    <n v="100"/>
    <n v="0.36"/>
    <m/>
    <m/>
    <m/>
    <m/>
    <m/>
    <m/>
    <m/>
    <m/>
    <m/>
    <m/>
    <m/>
    <m/>
    <s v="Flexible &lt;1cm (e.g. RG58)"/>
    <n v="6"/>
    <s v="Yes"/>
    <m/>
    <m/>
    <m/>
    <m/>
  </r>
  <r>
    <s v="DN-187"/>
    <n v="121.3"/>
    <s v="121.3.06"/>
    <x v="2"/>
    <x v="5"/>
    <s v="BAL-Beam Asborber Space"/>
    <x v="40"/>
    <m/>
    <x v="0"/>
    <m/>
    <m/>
    <n v="1"/>
    <s v="Final"/>
    <s v="Off the Shelf"/>
    <n v="0.05"/>
    <s v="Floor"/>
    <n v="24"/>
    <n v="32"/>
    <n v="96"/>
    <m/>
    <m/>
    <m/>
    <m/>
    <s v="78 +/- 5"/>
    <s v="78 +/- 5"/>
    <m/>
    <m/>
    <m/>
    <n v="0"/>
    <x v="0"/>
    <n v="0.5"/>
    <n v="0.5"/>
    <n v="0.5"/>
    <m/>
    <m/>
    <m/>
    <m/>
    <m/>
    <m/>
    <m/>
    <n v="0"/>
    <n v="0"/>
    <n v="100"/>
    <n v="0"/>
    <m/>
    <m/>
    <m/>
    <m/>
    <m/>
    <m/>
    <m/>
    <s v="19&quot;W/52U X 29&quot; D"/>
    <s v="Open"/>
    <s v="Left AND Right"/>
    <s v="Door"/>
    <s v="Yes"/>
    <m/>
    <n v="2"/>
    <s v="No"/>
    <m/>
    <m/>
    <s v="Ethernet"/>
    <s v="Additional 120V 10A circuit for network switch"/>
  </r>
  <r>
    <s v="DN-188"/>
    <n v="121.3"/>
    <s v="121.3.06"/>
    <x v="2"/>
    <x v="5"/>
    <s v="BAL-Beam Asborber Space"/>
    <x v="40"/>
    <m/>
    <x v="27"/>
    <m/>
    <m/>
    <n v="1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s v="208Y/120 V - 3 Phase - 4 Wire"/>
    <n v="24"/>
    <n v="1.4"/>
    <n v="58.196907134314266"/>
    <n v="5.8196907134314267E-2"/>
    <n v="100"/>
    <n v="5.8196907134314267E-2"/>
    <m/>
    <m/>
    <m/>
    <m/>
    <m/>
    <m/>
    <m/>
    <m/>
    <m/>
    <m/>
    <m/>
    <m/>
    <s v="Semi-rigid &gt;1cm (e.g. 0.5&quot; Heliax)"/>
    <m/>
    <s v="No"/>
    <m/>
    <m/>
    <m/>
    <s v="Rack Power supply (I may be doubling the load from the rack equipment)"/>
  </r>
  <r>
    <s v="DN-189"/>
    <n v="121.3"/>
    <s v="121.3.06"/>
    <x v="2"/>
    <x v="0"/>
    <s v="LG-BTL Power Supply"/>
    <x v="40"/>
    <m/>
    <x v="0"/>
    <m/>
    <m/>
    <n v="2"/>
    <s v="Final"/>
    <s v="Off the Shelf"/>
    <n v="0.05"/>
    <s v="Floor"/>
    <m/>
    <m/>
    <m/>
    <m/>
    <m/>
    <m/>
    <m/>
    <s v="78 +/- 5"/>
    <s v="78 +/- 5"/>
    <m/>
    <m/>
    <m/>
    <n v="0"/>
    <x v="0"/>
    <n v="0.5"/>
    <n v="1"/>
    <n v="0.5"/>
    <m/>
    <m/>
    <m/>
    <m/>
    <m/>
    <m/>
    <m/>
    <n v="0"/>
    <n v="0"/>
    <n v="100"/>
    <n v="0"/>
    <m/>
    <m/>
    <m/>
    <m/>
    <m/>
    <m/>
    <m/>
    <s v="19&quot;W/52U X 29&quot; D"/>
    <s v="Open"/>
    <s v="Left AND Right"/>
    <s v="Door"/>
    <s v="Yes"/>
    <m/>
    <n v="4"/>
    <s v="No"/>
    <m/>
    <m/>
    <s v="Ethernet"/>
    <s v="Additional 120V 10A circuit for network switch"/>
  </r>
  <r>
    <s v="DN-190"/>
    <n v="121.3"/>
    <s v="121.3.06"/>
    <x v="2"/>
    <x v="1"/>
    <s v="BTL-Beamline Tunnel"/>
    <x v="40"/>
    <m/>
    <x v="19"/>
    <m/>
    <m/>
    <n v="53"/>
    <s v="Final"/>
    <s v="Off the Shelf"/>
    <n v="0.05"/>
    <s v="Beamline/Tunnel"/>
    <n v="8"/>
    <m/>
    <m/>
    <m/>
    <m/>
    <m/>
    <m/>
    <s v="78 +/- 5"/>
    <s v="78 +/- 5"/>
    <m/>
    <m/>
    <m/>
    <n v="0"/>
    <x v="0"/>
    <n v="0.1"/>
    <n v="5.3000000000000007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53"/>
    <s v="No"/>
    <m/>
    <m/>
    <m/>
    <s v="powered through controller"/>
  </r>
  <r>
    <s v="DN-191"/>
    <n v="121.3"/>
    <s v="121.3.06"/>
    <x v="2"/>
    <x v="0"/>
    <s v="LG-BTL Power Supply"/>
    <x v="40"/>
    <m/>
    <x v="20"/>
    <m/>
    <m/>
    <n v="53"/>
    <s v="Final"/>
    <s v="Off the Shelf"/>
    <n v="0.05"/>
    <s v="Rack Mounted"/>
    <m/>
    <m/>
    <m/>
    <m/>
    <m/>
    <m/>
    <m/>
    <s v="78 +/- 5"/>
    <s v="78 +/- 5"/>
    <m/>
    <m/>
    <m/>
    <n v="0"/>
    <x v="0"/>
    <n v="0.1"/>
    <n v="5.3000000000000007"/>
    <n v="0.1"/>
    <m/>
    <m/>
    <m/>
    <m/>
    <s v="208Y/120 V - 3 Phase - 4 Wire"/>
    <n v="24"/>
    <n v="0.35"/>
    <n v="14.549226783578566"/>
    <n v="0.77110901952966404"/>
    <n v="100"/>
    <n v="0.77110901952966404"/>
    <m/>
    <m/>
    <m/>
    <m/>
    <m/>
    <m/>
    <m/>
    <m/>
    <m/>
    <m/>
    <m/>
    <m/>
    <s v="Flexible &lt;1cm (e.g. RG58)"/>
    <m/>
    <s v="No"/>
    <m/>
    <m/>
    <m/>
    <m/>
  </r>
  <r>
    <s v="DN-192"/>
    <n v="121.3"/>
    <s v="121.3.06"/>
    <x v="2"/>
    <x v="0"/>
    <s v="LG-BTL Power Supply"/>
    <x v="40"/>
    <m/>
    <x v="27"/>
    <m/>
    <m/>
    <n v="2"/>
    <s v="Final"/>
    <s v="Off the Shelf"/>
    <n v="0.05"/>
    <s v="Rack Mounted"/>
    <m/>
    <m/>
    <m/>
    <m/>
    <m/>
    <m/>
    <m/>
    <s v="78 +/- 5"/>
    <s v="78 +/- 5"/>
    <m/>
    <m/>
    <m/>
    <n v="0"/>
    <x v="0"/>
    <m/>
    <n v="0"/>
    <m/>
    <m/>
    <m/>
    <m/>
    <m/>
    <s v="208Y/120 V - 3 Phase - 4 Wire"/>
    <n v="24"/>
    <n v="18"/>
    <n v="748.2459488697549"/>
    <n v="1.4964918977395099"/>
    <n v="100"/>
    <n v="1.4964918977395099"/>
    <m/>
    <m/>
    <m/>
    <m/>
    <m/>
    <m/>
    <m/>
    <m/>
    <m/>
    <m/>
    <m/>
    <m/>
    <s v="Semi rigid &lt;1cm (e.g. 0.25&quot; Heliax)"/>
    <m/>
    <s v="No"/>
    <m/>
    <m/>
    <m/>
    <s v="Rack Power supply (I may be doubling the load from the rack equipment)"/>
  </r>
  <r>
    <s v="DN-193"/>
    <n v="121.3"/>
    <s v="121.3.06"/>
    <x v="2"/>
    <x v="1"/>
    <s v="BTL-Beamline Tunnel"/>
    <x v="40"/>
    <m/>
    <x v="21"/>
    <m/>
    <m/>
    <n v="8"/>
    <s v="Final"/>
    <s v="Off the Shelf"/>
    <n v="0.05"/>
    <s v="Beamline/Tunnel"/>
    <m/>
    <m/>
    <m/>
    <m/>
    <m/>
    <m/>
    <m/>
    <s v="78 +/- 5"/>
    <s v="78 +/- 5"/>
    <m/>
    <m/>
    <m/>
    <n v="0"/>
    <x v="0"/>
    <n v="0.1"/>
    <n v="0.8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8"/>
    <s v="No"/>
    <m/>
    <m/>
    <m/>
    <m/>
  </r>
  <r>
    <s v="DN-194"/>
    <n v="121.3"/>
    <s v="121.3.06"/>
    <x v="2"/>
    <x v="1"/>
    <s v="BTL-Beamline Tunnel"/>
    <x v="40"/>
    <m/>
    <x v="22"/>
    <m/>
    <m/>
    <n v="8"/>
    <s v="Final"/>
    <s v="Off the Shelf"/>
    <n v="0.05"/>
    <s v="Beamline/Tunnel"/>
    <m/>
    <m/>
    <m/>
    <m/>
    <m/>
    <m/>
    <m/>
    <s v="78 +/- 5"/>
    <s v="78 +/- 5"/>
    <m/>
    <m/>
    <m/>
    <n v="0"/>
    <x v="0"/>
    <n v="0.1"/>
    <n v="0.8"/>
    <n v="0.1"/>
    <m/>
    <m/>
    <m/>
    <m/>
    <m/>
    <m/>
    <m/>
    <n v="0"/>
    <n v="0"/>
    <n v="100"/>
    <n v="0"/>
    <m/>
    <m/>
    <m/>
    <m/>
    <m/>
    <m/>
    <m/>
    <m/>
    <m/>
    <m/>
    <m/>
    <m/>
    <s v="Flexible &lt;1cm (e.g. RG58)"/>
    <n v="8"/>
    <s v="No"/>
    <m/>
    <m/>
    <m/>
    <m/>
  </r>
  <r>
    <s v="DN-195"/>
    <n v="121.3"/>
    <s v="121.3.06"/>
    <x v="2"/>
    <x v="0"/>
    <s v="LG-BTL Power Supply"/>
    <x v="40"/>
    <m/>
    <x v="23"/>
    <m/>
    <m/>
    <n v="4"/>
    <s v="Final"/>
    <s v="Off the Shelf"/>
    <n v="0.05"/>
    <s v="Rack Mounted"/>
    <m/>
    <m/>
    <m/>
    <m/>
    <m/>
    <m/>
    <m/>
    <s v="78 +/- 5"/>
    <s v="78 +/- 5"/>
    <m/>
    <m/>
    <m/>
    <n v="0"/>
    <x v="0"/>
    <n v="0.1"/>
    <n v="0.4"/>
    <n v="0.1"/>
    <m/>
    <m/>
    <m/>
    <m/>
    <s v="120 V - 1 Phase - 2 Wire"/>
    <n v="120"/>
    <n v="0.5"/>
    <n v="60"/>
    <n v="0.24"/>
    <n v="100"/>
    <n v="0.24"/>
    <m/>
    <m/>
    <m/>
    <m/>
    <m/>
    <m/>
    <m/>
    <m/>
    <m/>
    <m/>
    <m/>
    <m/>
    <s v="Flexible &lt;1cm (e.g. RG58)"/>
    <n v="4"/>
    <s v="Yes"/>
    <m/>
    <m/>
    <m/>
    <m/>
  </r>
  <r>
    <s v="JH-001"/>
    <n v="121.4"/>
    <s v="121.4.02"/>
    <x v="9"/>
    <x v="3"/>
    <s v="HBB-Lower High Bay"/>
    <x v="18"/>
    <m/>
    <x v="32"/>
    <s v="Vane Cooling Skid"/>
    <m/>
    <n v="1"/>
    <s v="Final"/>
    <s v="Off the Shelf"/>
    <n v="0.05"/>
    <s v="Floor"/>
    <n v="70"/>
    <n v="24"/>
    <n v="60"/>
    <n v="600"/>
    <m/>
    <s v="Yes"/>
    <s v="Sealed concrete"/>
    <n v="65"/>
    <n v="78"/>
    <s v="60 max"/>
    <m/>
    <m/>
    <m/>
    <x v="0"/>
    <n v="1.1200000000000001"/>
    <n v="1.1200000000000001"/>
    <m/>
    <m/>
    <m/>
    <m/>
    <m/>
    <s v="480 V - 3 Phase - 3 Wire"/>
    <n v="480"/>
    <n v="7"/>
    <n v="5819.690713431427"/>
    <n v="5.8196907134314273"/>
    <n v="100"/>
    <n v="5.8196907134314282"/>
    <m/>
    <m/>
    <m/>
    <m/>
    <s v="Yes"/>
    <m/>
    <m/>
    <m/>
    <m/>
    <m/>
    <m/>
    <m/>
    <m/>
    <m/>
    <s v="Yes"/>
    <m/>
    <m/>
    <m/>
    <m/>
  </r>
  <r>
    <s v="JH-001-A"/>
    <n v="121.4"/>
    <s v="121.4.02"/>
    <x v="9"/>
    <x v="3"/>
    <s v="HBB-Lower High Bay"/>
    <x v="18"/>
    <m/>
    <x v="32"/>
    <s v="Vane Cooling Skid"/>
    <m/>
    <n v="0"/>
    <s v="Final"/>
    <s v="Off the Shelf"/>
    <n v="0.05"/>
    <m/>
    <m/>
    <m/>
    <m/>
    <m/>
    <m/>
    <m/>
    <m/>
    <m/>
    <m/>
    <m/>
    <m/>
    <m/>
    <m/>
    <x v="3"/>
    <n v="38"/>
    <n v="38"/>
    <m/>
    <m/>
    <m/>
    <m/>
    <m/>
    <s v="120 V - 1 Phase - 2 Wire"/>
    <n v="120"/>
    <n v="5"/>
    <n v="600"/>
    <n v="0.6"/>
    <n v="100"/>
    <n v="0.6"/>
    <m/>
    <m/>
    <m/>
    <m/>
    <m/>
    <m/>
    <m/>
    <m/>
    <m/>
    <m/>
    <m/>
    <m/>
    <m/>
    <m/>
    <s v="Yes"/>
    <m/>
    <m/>
    <m/>
    <s v="Added 120V circuit for controls"/>
  </r>
  <r>
    <s v="JH-002"/>
    <n v="121.4"/>
    <s v="121.4.02"/>
    <x v="9"/>
    <x v="3"/>
    <s v="HBB-Lower High Bay"/>
    <x v="18"/>
    <m/>
    <x v="32"/>
    <s v="Wall Cooling Skid"/>
    <m/>
    <n v="1"/>
    <s v="Final"/>
    <s v="Off the Shelf"/>
    <n v="0.05"/>
    <s v="Floor"/>
    <n v="88"/>
    <n v="24"/>
    <n v="70"/>
    <n v="1200"/>
    <m/>
    <s v="Yes"/>
    <s v="Sealed concrete"/>
    <n v="65"/>
    <n v="78"/>
    <s v="60 max"/>
    <m/>
    <m/>
    <m/>
    <x v="0"/>
    <n v="2.2400000000000002"/>
    <n v="2.2400000000000002"/>
    <m/>
    <m/>
    <m/>
    <m/>
    <m/>
    <s v="480 V - 3 Phase - 3 Wire"/>
    <n v="480"/>
    <n v="13.4"/>
    <n v="11140.550794283017"/>
    <n v="11.140550794283017"/>
    <n v="100"/>
    <n v="11.140550794283017"/>
    <m/>
    <m/>
    <m/>
    <m/>
    <s v="Yes"/>
    <m/>
    <m/>
    <m/>
    <m/>
    <m/>
    <m/>
    <m/>
    <m/>
    <m/>
    <s v="Yes"/>
    <m/>
    <m/>
    <m/>
    <m/>
  </r>
  <r>
    <s v="JH-002-A"/>
    <n v="121.4"/>
    <s v="121.4.02"/>
    <x v="9"/>
    <x v="3"/>
    <s v="HBB-Lower High Bay"/>
    <x v="18"/>
    <m/>
    <x v="32"/>
    <s v="Wall Cooling Skid"/>
    <m/>
    <n v="0"/>
    <s v="Final"/>
    <s v="Off the Shelf"/>
    <n v="0.05"/>
    <m/>
    <m/>
    <m/>
    <m/>
    <m/>
    <m/>
    <m/>
    <m/>
    <m/>
    <m/>
    <m/>
    <m/>
    <m/>
    <m/>
    <x v="3"/>
    <n v="65"/>
    <n v="65"/>
    <m/>
    <m/>
    <m/>
    <m/>
    <m/>
    <s v="120 V - 1 Phase - 2 Wire"/>
    <n v="120"/>
    <n v="5"/>
    <n v="600"/>
    <n v="0.6"/>
    <n v="100"/>
    <n v="0.6"/>
    <m/>
    <m/>
    <m/>
    <m/>
    <m/>
    <m/>
    <m/>
    <m/>
    <m/>
    <m/>
    <m/>
    <m/>
    <m/>
    <m/>
    <s v="Yes"/>
    <m/>
    <m/>
    <m/>
    <s v="Heat load assumes 30% contingency.  Added 120V circuit for controls"/>
  </r>
  <r>
    <s v="JH-003"/>
    <n v="121.4"/>
    <s v="121.4.02"/>
    <x v="9"/>
    <x v="3"/>
    <s v="HBB-Lower High Bay"/>
    <x v="18"/>
    <m/>
    <x v="32"/>
    <s v="Intermediate Cooling Skid"/>
    <m/>
    <n v="0"/>
    <s v="Preliminary"/>
    <s v="Prototype-Testing"/>
    <n v="0.25"/>
    <s v="Floor"/>
    <n v="84"/>
    <n v="36"/>
    <n v="78"/>
    <n v="1800"/>
    <m/>
    <s v="Yes"/>
    <s v="Sealed concrete"/>
    <n v="65"/>
    <n v="78"/>
    <s v="60 max"/>
    <m/>
    <m/>
    <m/>
    <x v="0"/>
    <n v="3"/>
    <n v="3"/>
    <m/>
    <m/>
    <m/>
    <m/>
    <m/>
    <s v="120 V - 1 Phase - 2 Wire"/>
    <n v="120"/>
    <n v="5"/>
    <n v="600"/>
    <n v="0.6"/>
    <n v="100"/>
    <n v="0.6"/>
    <m/>
    <m/>
    <m/>
    <m/>
    <m/>
    <m/>
    <m/>
    <m/>
    <m/>
    <m/>
    <m/>
    <m/>
    <m/>
    <m/>
    <s v="Yes"/>
    <m/>
    <m/>
    <m/>
    <s v="Added 120V circuit for controls"/>
  </r>
  <r>
    <s v="JH-003-A"/>
    <n v="121.4"/>
    <s v="121.4.02"/>
    <x v="9"/>
    <x v="3"/>
    <s v="HBB-Lower High Bay"/>
    <x v="18"/>
    <m/>
    <x v="32"/>
    <s v="Intermediate Cooling Skid"/>
    <m/>
    <n v="1"/>
    <s v="Preliminary"/>
    <s v="Prototype-Testing"/>
    <n v="0.25"/>
    <s v="Floor"/>
    <n v="175"/>
    <n v="29"/>
    <n v="66"/>
    <m/>
    <m/>
    <m/>
    <m/>
    <n v="65"/>
    <n v="78"/>
    <s v="60 max"/>
    <m/>
    <m/>
    <m/>
    <x v="3"/>
    <n v="0"/>
    <n v="0"/>
    <m/>
    <n v="86"/>
    <n v="90"/>
    <n v="1"/>
    <n v="10"/>
    <s v="480 V - 3 Phase - 3 Wire"/>
    <n v="480"/>
    <n v="60"/>
    <n v="49883.06325798366"/>
    <n v="49.883063257983657"/>
    <n v="100"/>
    <n v="49.883063257983672"/>
    <m/>
    <m/>
    <n v="60"/>
    <m/>
    <s v="Yes"/>
    <m/>
    <m/>
    <m/>
    <m/>
    <m/>
    <m/>
    <m/>
    <m/>
    <m/>
    <s v="Yes"/>
    <m/>
    <m/>
    <m/>
    <s v="Power requirement is from breaker rating at PIP2IT"/>
  </r>
  <r>
    <s v="JH-004-A"/>
    <n v="121.4"/>
    <s v="121.4.03"/>
    <x v="10"/>
    <x v="4"/>
    <s v="PUB"/>
    <x v="41"/>
    <m/>
    <x v="33"/>
    <s v="Circulating Pump"/>
    <m/>
    <n v="3"/>
    <s v="Preliminary"/>
    <s v="Prototype-Testing"/>
    <n v="0.25"/>
    <s v="Floor"/>
    <n v="98"/>
    <n v="26"/>
    <n v="40"/>
    <m/>
    <m/>
    <s v="Yes"/>
    <s v="Sealed concrete"/>
    <n v="65"/>
    <n v="115"/>
    <n v="75"/>
    <m/>
    <m/>
    <m/>
    <x v="0"/>
    <n v="37"/>
    <n v="111"/>
    <m/>
    <m/>
    <m/>
    <m/>
    <m/>
    <s v="480 V - 3 Phase - 3 Wire"/>
    <n v="480"/>
    <n v="224"/>
    <n v="186230.10282980566"/>
    <n v="558.69030848941691"/>
    <n v="100"/>
    <n v="558.69030848941702"/>
    <m/>
    <m/>
    <m/>
    <m/>
    <s v="Yes"/>
    <s v="Yes"/>
    <m/>
    <m/>
    <m/>
    <m/>
    <m/>
    <m/>
    <m/>
    <m/>
    <s v="Yes"/>
    <m/>
    <m/>
    <m/>
    <s v="3 pumps"/>
  </r>
  <r>
    <s v="JH-004-B"/>
    <n v="121.4"/>
    <s v="121.4.03"/>
    <x v="10"/>
    <x v="4"/>
    <s v="PUB"/>
    <x v="41"/>
    <m/>
    <x v="33"/>
    <s v="Standby Circulating Pump"/>
    <n v="3"/>
    <n v="1"/>
    <s v="Preliminary"/>
    <s v="Prototype-Testing"/>
    <n v="0.25"/>
    <s v="Floor"/>
    <n v="98"/>
    <n v="26"/>
    <n v="40"/>
    <m/>
    <m/>
    <s v="Yes"/>
    <s v="Sealed concrete"/>
    <n v="65"/>
    <n v="115"/>
    <n v="75"/>
    <m/>
    <m/>
    <m/>
    <x v="2"/>
    <m/>
    <n v="0"/>
    <m/>
    <m/>
    <m/>
    <m/>
    <m/>
    <m/>
    <m/>
    <m/>
    <n v="0"/>
    <n v="0"/>
    <n v="100"/>
    <n v="0"/>
    <m/>
    <m/>
    <m/>
    <m/>
    <s v="Yes"/>
    <s v="Yes"/>
    <m/>
    <m/>
    <m/>
    <m/>
    <m/>
    <m/>
    <m/>
    <m/>
    <s v="No"/>
    <m/>
    <m/>
    <m/>
    <s v="1 standby spare.  Allocated only space for spare"/>
  </r>
  <r>
    <s v="JH-005"/>
    <n v="121.4"/>
    <s v="121.4.03"/>
    <x v="10"/>
    <x v="4"/>
    <s v="PUB"/>
    <x v="41"/>
    <m/>
    <x v="34"/>
    <s v="Expansion Tank"/>
    <m/>
    <n v="1"/>
    <s v="Preliminary"/>
    <s v="Prototype-Testing"/>
    <n v="0.25"/>
    <s v="Floor"/>
    <n v="72"/>
    <n v="72"/>
    <n v="120"/>
    <n v="15000"/>
    <m/>
    <s v="No"/>
    <s v="Sealed concrete"/>
    <n v="65"/>
    <n v="115"/>
    <n v="75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06"/>
    <n v="121.4"/>
    <s v="121.4.03"/>
    <x v="10"/>
    <x v="4"/>
    <s v="PUB"/>
    <x v="41"/>
    <m/>
    <x v="35"/>
    <s v="LCW Heat Exchanger"/>
    <m/>
    <n v="1"/>
    <s v="Preliminary"/>
    <s v="Prototype-Testing"/>
    <n v="0.25"/>
    <s v="Floor"/>
    <n v="150"/>
    <n v="48"/>
    <n v="120"/>
    <n v="22000"/>
    <m/>
    <s v="No"/>
    <s v="Sealed concrete"/>
    <n v="65"/>
    <n v="115"/>
    <n v="75"/>
    <m/>
    <m/>
    <m/>
    <x v="4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Based on 10 deg F delta T, 88 F supply temp, 11 MW Heat Load.  40% efficiency on Power Amplifiers"/>
  </r>
  <r>
    <s v="JH-007"/>
    <n v="121.4"/>
    <s v="121.4.03"/>
    <x v="10"/>
    <x v="4"/>
    <s v="PUB"/>
    <x v="42"/>
    <m/>
    <x v="32"/>
    <m/>
    <m/>
    <n v="1"/>
    <s v="Preliminary"/>
    <s v="Prototype-Testing"/>
    <n v="0.25"/>
    <s v="Floor"/>
    <n v="42"/>
    <n v="24"/>
    <n v="72"/>
    <n v="1200"/>
    <m/>
    <s v="Yes"/>
    <s v="Sealed concrete"/>
    <n v="65"/>
    <n v="115"/>
    <n v="75"/>
    <m/>
    <m/>
    <m/>
    <x v="4"/>
    <n v="0.1"/>
    <n v="0.1"/>
    <m/>
    <m/>
    <m/>
    <m/>
    <m/>
    <s v="120 V - 1 Phase - 2 Wire"/>
    <n v="120"/>
    <n v="6.2"/>
    <n v="744"/>
    <n v="0.74399999999999999"/>
    <n v="100"/>
    <n v="0.74400000000000011"/>
    <m/>
    <m/>
    <m/>
    <m/>
    <m/>
    <m/>
    <m/>
    <m/>
    <m/>
    <m/>
    <m/>
    <m/>
    <m/>
    <m/>
    <s v="Yes"/>
    <m/>
    <m/>
    <m/>
    <s v="1/3 hp, 20% heat load, minimal"/>
  </r>
  <r>
    <s v="JH-008"/>
    <n v="121.4"/>
    <s v="121.4.03"/>
    <x v="10"/>
    <x v="4"/>
    <s v="PUB"/>
    <x v="43"/>
    <m/>
    <x v="36"/>
    <m/>
    <m/>
    <n v="3"/>
    <s v="Preliminary"/>
    <s v="Prototype-Testing"/>
    <n v="0.25"/>
    <s v="Floor"/>
    <n v="18"/>
    <n v="18"/>
    <n v="60"/>
    <n v="300"/>
    <m/>
    <s v="No"/>
    <s v="Sealed concrete"/>
    <n v="65"/>
    <n v="115"/>
    <n v="75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09-A"/>
    <n v="121.4"/>
    <s v="121.4.03"/>
    <x v="10"/>
    <x v="4"/>
    <s v="PUB"/>
    <x v="44"/>
    <m/>
    <x v="37"/>
    <m/>
    <m/>
    <n v="1"/>
    <s v="Preliminary"/>
    <s v="Off the Shelf"/>
    <n v="0.05"/>
    <s v="Floor"/>
    <n v="64"/>
    <n v="30"/>
    <n v="60"/>
    <m/>
    <m/>
    <s v="Yes"/>
    <s v="Sealed concrete"/>
    <n v="65"/>
    <n v="115"/>
    <n v="75"/>
    <m/>
    <m/>
    <m/>
    <x v="0"/>
    <n v="12"/>
    <n v="12"/>
    <m/>
    <m/>
    <m/>
    <m/>
    <m/>
    <s v="480 V - 3 Phase - 3 Wire"/>
    <n v="480"/>
    <n v="66.599999999999994"/>
    <n v="55370.20021636186"/>
    <n v="55.370200216361859"/>
    <n v="100"/>
    <n v="55.370200216361859"/>
    <m/>
    <m/>
    <m/>
    <m/>
    <s v="Yes"/>
    <s v="Yes"/>
    <m/>
    <m/>
    <m/>
    <m/>
    <m/>
    <m/>
    <m/>
    <m/>
    <s v="Yes"/>
    <m/>
    <m/>
    <m/>
    <s v="out of 40 hp, 80% goes to air (run 1 + 1 standby spare)"/>
  </r>
  <r>
    <s v="JH-009-B"/>
    <n v="121.4"/>
    <s v="121.4.03"/>
    <x v="10"/>
    <x v="4"/>
    <s v="PUB"/>
    <x v="44"/>
    <m/>
    <x v="37"/>
    <s v="Standby"/>
    <n v="1"/>
    <n v="1"/>
    <s v="Preliminary"/>
    <s v="Off the Shelf"/>
    <n v="0.05"/>
    <s v="Floor"/>
    <n v="64"/>
    <n v="30"/>
    <n v="60"/>
    <m/>
    <m/>
    <s v="Yes"/>
    <s v="Sealed concrete"/>
    <n v="65"/>
    <n v="115"/>
    <n v="75"/>
    <m/>
    <m/>
    <m/>
    <x v="2"/>
    <m/>
    <n v="0"/>
    <m/>
    <m/>
    <m/>
    <m/>
    <m/>
    <m/>
    <m/>
    <m/>
    <n v="0"/>
    <n v="0"/>
    <n v="100"/>
    <n v="0"/>
    <m/>
    <m/>
    <m/>
    <m/>
    <s v="Yes"/>
    <s v="Yes"/>
    <m/>
    <m/>
    <m/>
    <m/>
    <m/>
    <m/>
    <m/>
    <m/>
    <s v="No"/>
    <m/>
    <m/>
    <m/>
    <s v="1 standby spare.  Allocated only space for spare"/>
  </r>
  <r>
    <s v="JH-010-A"/>
    <n v="121.4"/>
    <s v="121.4.03"/>
    <x v="10"/>
    <x v="4"/>
    <s v="PUB"/>
    <x v="44"/>
    <m/>
    <x v="38"/>
    <s v="Desiccant Dryer"/>
    <m/>
    <n v="1"/>
    <s v="Preliminary"/>
    <s v="Off the Shelf"/>
    <n v="0.05"/>
    <s v="Floor"/>
    <n v="27"/>
    <n v="20"/>
    <n v="37"/>
    <m/>
    <m/>
    <s v="Yes"/>
    <s v="Sealed concrete"/>
    <n v="65"/>
    <n v="115"/>
    <n v="75"/>
    <m/>
    <m/>
    <m/>
    <x v="0"/>
    <n v="0.1"/>
    <n v="0.1"/>
    <m/>
    <m/>
    <m/>
    <m/>
    <m/>
    <s v="240 V - 1 Phase - 2 Wire"/>
    <n v="230"/>
    <n v="6.8"/>
    <n v="1564"/>
    <n v="1.5640000000000001"/>
    <n v="100"/>
    <n v="1.5640000000000001"/>
    <m/>
    <m/>
    <m/>
    <m/>
    <m/>
    <m/>
    <m/>
    <m/>
    <m/>
    <m/>
    <m/>
    <m/>
    <m/>
    <m/>
    <s v="Yes"/>
    <m/>
    <m/>
    <m/>
    <m/>
  </r>
  <r>
    <s v="JH-010-B"/>
    <n v="121.4"/>
    <s v="121.4.03"/>
    <x v="10"/>
    <x v="4"/>
    <s v="PUB"/>
    <x v="44"/>
    <m/>
    <x v="38"/>
    <s v="Standby Desiccant Dryer"/>
    <n v="1"/>
    <n v="1"/>
    <s v="Preliminary"/>
    <s v="Off the Shelf"/>
    <n v="0.05"/>
    <s v="Floor"/>
    <n v="27"/>
    <n v="20"/>
    <n v="37"/>
    <m/>
    <m/>
    <s v="Yes"/>
    <s v="Sealed concrete"/>
    <n v="65"/>
    <n v="115"/>
    <n v="75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1 standby spare.  Allocated only space for spare"/>
  </r>
  <r>
    <s v="JH-011"/>
    <n v="121.4"/>
    <s v="121.4.03"/>
    <x v="10"/>
    <x v="4"/>
    <s v="PUB"/>
    <x v="44"/>
    <m/>
    <x v="34"/>
    <m/>
    <m/>
    <n v="1"/>
    <s v="Preliminary"/>
    <s v="Off the Shelf"/>
    <n v="0.05"/>
    <s v="Floor"/>
    <n v="36"/>
    <n v="36"/>
    <n v="80"/>
    <m/>
    <m/>
    <s v="No"/>
    <s v="Sealed concrete"/>
    <n v="65"/>
    <n v="115"/>
    <n v="75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12"/>
    <n v="121.4"/>
    <s v="121.4.03"/>
    <x v="10"/>
    <x v="4"/>
    <s v="PUB"/>
    <x v="44"/>
    <m/>
    <x v="39"/>
    <m/>
    <m/>
    <n v="1"/>
    <s v="Preliminary"/>
    <s v="Off the Shelf"/>
    <n v="0.05"/>
    <s v="Floor"/>
    <n v="32"/>
    <n v="16"/>
    <n v="32"/>
    <m/>
    <m/>
    <s v="No"/>
    <s v="Sealed concrete"/>
    <n v="65"/>
    <n v="115"/>
    <n v="75"/>
    <m/>
    <m/>
    <m/>
    <x v="2"/>
    <m/>
    <n v="0"/>
    <m/>
    <m/>
    <m/>
    <m/>
    <m/>
    <s v="120 V - 1 Phase - 2 Wire"/>
    <n v="120"/>
    <n v="5"/>
    <n v="600"/>
    <n v="0.6"/>
    <n v="100"/>
    <n v="0.6"/>
    <m/>
    <m/>
    <m/>
    <m/>
    <m/>
    <m/>
    <m/>
    <m/>
    <m/>
    <m/>
    <m/>
    <m/>
    <m/>
    <m/>
    <s v="Yes"/>
    <m/>
    <m/>
    <m/>
    <m/>
  </r>
  <r>
    <s v="JH-013"/>
    <n v="121.4"/>
    <s v="121.4.02"/>
    <x v="9"/>
    <x v="3"/>
    <s v="HBB-Upper High Bay"/>
    <x v="45"/>
    <m/>
    <x v="32"/>
    <s v="Cooling Skid"/>
    <m/>
    <n v="1"/>
    <s v="Preliminary"/>
    <s v="Prototype-Testing"/>
    <n v="0.25"/>
    <s v="Floor"/>
    <n v="70"/>
    <n v="24"/>
    <n v="60"/>
    <n v="300"/>
    <m/>
    <s v="Yes"/>
    <s v="Sealed concrete"/>
    <n v="65"/>
    <n v="78"/>
    <s v="60 max"/>
    <m/>
    <n v="0"/>
    <n v="0"/>
    <x v="0"/>
    <n v="0.4"/>
    <n v="0.4"/>
    <m/>
    <n v="72"/>
    <n v="80"/>
    <s v="+/- 1"/>
    <n v="10"/>
    <s v="480 V - 3 Phase - 3 Wire"/>
    <n v="480"/>
    <n v="3"/>
    <n v="2494.1531628991834"/>
    <n v="2.4941531628991833"/>
    <n v="80"/>
    <n v="1.9953225303193467"/>
    <s v="NA"/>
    <s v="NA"/>
    <n v="20"/>
    <s v="N/A"/>
    <s v="Yes"/>
    <m/>
    <s v="Yes"/>
    <m/>
    <m/>
    <m/>
    <m/>
    <m/>
    <m/>
    <m/>
    <s v="Yes"/>
    <s v="No"/>
    <s v="Yes"/>
    <s v="ACNET"/>
    <m/>
  </r>
  <r>
    <s v="JH-016"/>
    <n v="121.4"/>
    <s v="121.4.02"/>
    <x v="9"/>
    <x v="3"/>
    <s v="HBB-Lower High Bay"/>
    <x v="45"/>
    <m/>
    <x v="40"/>
    <s v="LV cabinet"/>
    <m/>
    <n v="2"/>
    <s v="Preliminary"/>
    <s v="Prototype-Testing"/>
    <n v="0.25"/>
    <s v="Floor"/>
    <n v="31"/>
    <n v="31"/>
    <n v="87"/>
    <m/>
    <m/>
    <m/>
    <m/>
    <n v="65"/>
    <n v="78"/>
    <s v="60 max"/>
    <m/>
    <m/>
    <m/>
    <x v="0"/>
    <n v="0.1"/>
    <n v="0.2"/>
    <m/>
    <m/>
    <m/>
    <m/>
    <m/>
    <s v="120 V - 1 Phase - 2 Wire"/>
    <n v="120"/>
    <n v="15"/>
    <n v="1800"/>
    <n v="3.6"/>
    <n v="100"/>
    <n v="3.6"/>
    <m/>
    <m/>
    <n v="15"/>
    <m/>
    <m/>
    <s v="Yes"/>
    <s v="Yes"/>
    <m/>
    <m/>
    <m/>
    <m/>
    <m/>
    <m/>
    <m/>
    <s v="Yes"/>
    <m/>
    <m/>
    <m/>
    <s v="Power requirement is from breaker rating at PIP2IT"/>
  </r>
  <r>
    <s v="JH-017"/>
    <n v="121.4"/>
    <s v="121.4.02"/>
    <x v="9"/>
    <x v="3"/>
    <s v="HBB-Lower High Bay"/>
    <x v="45"/>
    <m/>
    <x v="40"/>
    <s v="HV cabinet"/>
    <m/>
    <n v="2"/>
    <s v="Preliminary"/>
    <s v="Prototype-Testing"/>
    <n v="0.25"/>
    <s v="Floor"/>
    <n v="40"/>
    <n v="40"/>
    <n v="87"/>
    <m/>
    <m/>
    <m/>
    <m/>
    <n v="65"/>
    <n v="78"/>
    <s v="60 max"/>
    <m/>
    <m/>
    <m/>
    <x v="0"/>
    <n v="0.1"/>
    <n v="0.2"/>
    <m/>
    <m/>
    <m/>
    <m/>
    <m/>
    <s v="480 V - 3 Phase - 3 Wire"/>
    <n v="480"/>
    <n v="40"/>
    <n v="33255.375505322445"/>
    <n v="66.510751010644896"/>
    <n v="100"/>
    <n v="66.510751010644896"/>
    <m/>
    <m/>
    <n v="40"/>
    <m/>
    <m/>
    <s v="Yes"/>
    <s v="Yes"/>
    <m/>
    <m/>
    <m/>
    <m/>
    <m/>
    <m/>
    <m/>
    <s v="Yes"/>
    <m/>
    <m/>
    <m/>
    <s v="Power requirement is from breaker rating at PIP2IT"/>
  </r>
  <r>
    <s v="JH-018"/>
    <n v="121.4"/>
    <s v="121.4.02"/>
    <x v="9"/>
    <x v="3"/>
    <s v="HBB-Lower High Bay"/>
    <x v="45"/>
    <m/>
    <x v="41"/>
    <s v="Ion source enclosure"/>
    <m/>
    <n v="2"/>
    <s v="Conceptual"/>
    <s v="Prototype-Testing"/>
    <n v="0.25"/>
    <s v="Floor"/>
    <n v="28"/>
    <n v="29"/>
    <n v="103"/>
    <m/>
    <m/>
    <m/>
    <m/>
    <n v="65"/>
    <n v="78"/>
    <s v="60 max"/>
    <m/>
    <m/>
    <m/>
    <x v="0"/>
    <m/>
    <n v="0"/>
    <m/>
    <m/>
    <m/>
    <m/>
    <m/>
    <m/>
    <m/>
    <m/>
    <n v="0"/>
    <n v="0"/>
    <n v="100"/>
    <n v="0"/>
    <m/>
    <m/>
    <m/>
    <m/>
    <m/>
    <s v="Yes"/>
    <m/>
    <m/>
    <m/>
    <m/>
    <m/>
    <m/>
    <m/>
    <m/>
    <s v="No"/>
    <m/>
    <m/>
    <m/>
    <m/>
  </r>
  <r>
    <s v="JH-018-A"/>
    <n v="121.4"/>
    <s v="121.4.02"/>
    <x v="9"/>
    <x v="3"/>
    <s v="HBB-Lower High Bay"/>
    <x v="45"/>
    <m/>
    <x v="41"/>
    <s v="Ion source (all components)"/>
    <m/>
    <n v="0"/>
    <s v="Final"/>
    <s v="Prototype-Testing"/>
    <n v="0.25"/>
    <m/>
    <m/>
    <m/>
    <m/>
    <m/>
    <m/>
    <m/>
    <m/>
    <n v="65"/>
    <n v="78"/>
    <s v="60 max"/>
    <m/>
    <m/>
    <m/>
    <x v="3"/>
    <n v="12"/>
    <n v="24"/>
    <m/>
    <n v="72"/>
    <n v="80"/>
    <s v="+/- 1"/>
    <m/>
    <m/>
    <m/>
    <m/>
    <n v="0"/>
    <n v="0"/>
    <n v="100"/>
    <n v="0"/>
    <m/>
    <m/>
    <m/>
    <m/>
    <m/>
    <m/>
    <s v="Yes"/>
    <m/>
    <m/>
    <m/>
    <m/>
    <m/>
    <m/>
    <m/>
    <s v="No"/>
    <m/>
    <m/>
    <m/>
    <m/>
  </r>
  <r>
    <s v="JH-019"/>
    <n v="121.4"/>
    <s v="121.4.02"/>
    <x v="9"/>
    <x v="3"/>
    <s v="HBB-Lower High Bay"/>
    <x v="45"/>
    <m/>
    <x v="42"/>
    <s v="Hydrogen bottle enclosure"/>
    <m/>
    <n v="1"/>
    <s v="Conceptual"/>
    <s v="Prototype-Testing"/>
    <n v="0.25"/>
    <s v="Floor"/>
    <n v="21"/>
    <n v="17"/>
    <n v="30"/>
    <m/>
    <m/>
    <m/>
    <m/>
    <n v="65"/>
    <n v="78"/>
    <s v="60 max"/>
    <m/>
    <m/>
    <m/>
    <x v="0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20"/>
    <n v="121.4"/>
    <s v="121.4.02"/>
    <x v="9"/>
    <x v="3"/>
    <s v="HBB-Lower High Bay"/>
    <x v="45"/>
    <m/>
    <x v="43"/>
    <s v="Electrical panel for Bias PS/CDC"/>
    <m/>
    <n v="2"/>
    <s v="Preliminary"/>
    <s v="Prototype-Testing"/>
    <n v="0.25"/>
    <s v="Suspended"/>
    <n v="24"/>
    <n v="24"/>
    <n v="10"/>
    <m/>
    <m/>
    <m/>
    <m/>
    <n v="65"/>
    <n v="78"/>
    <s v="60 max"/>
    <m/>
    <m/>
    <m/>
    <x v="0"/>
    <n v="0.05"/>
    <n v="0.1"/>
    <m/>
    <m/>
    <m/>
    <m/>
    <m/>
    <s v="208 V - 1 Phase - 2 Wire"/>
    <n v="208"/>
    <n v="15"/>
    <n v="3120"/>
    <n v="6.24"/>
    <n v="100"/>
    <n v="6.24"/>
    <m/>
    <m/>
    <n v="20"/>
    <m/>
    <m/>
    <m/>
    <m/>
    <m/>
    <m/>
    <m/>
    <m/>
    <m/>
    <m/>
    <m/>
    <s v="Yes"/>
    <m/>
    <m/>
    <m/>
    <s v="Power requirement is from breaker rating at PIP2IT"/>
  </r>
  <r>
    <s v="JH-021"/>
    <n v="121.4"/>
    <s v="121.4.02"/>
    <x v="9"/>
    <x v="3"/>
    <s v="HBB-Upper High Bay"/>
    <x v="46"/>
    <m/>
    <x v="0"/>
    <s v="Rack with solenoid power supplies"/>
    <m/>
    <n v="2"/>
    <s v="Final"/>
    <s v="Off the Shelf"/>
    <n v="0.05"/>
    <s v="Floor"/>
    <n v="24"/>
    <n v="32"/>
    <n v="63"/>
    <m/>
    <m/>
    <m/>
    <m/>
    <n v="65"/>
    <n v="78"/>
    <s v="60 max"/>
    <m/>
    <m/>
    <m/>
    <x v="0"/>
    <n v="0.5"/>
    <n v="1"/>
    <n v="0.5"/>
    <m/>
    <m/>
    <m/>
    <m/>
    <s v="480 V - 3 Phase - 3 Wire"/>
    <n v="480"/>
    <n v="48"/>
    <n v="39906.450606386934"/>
    <n v="79.812901212773866"/>
    <n v="100"/>
    <n v="79.812901212773866"/>
    <m/>
    <m/>
    <n v="60"/>
    <m/>
    <m/>
    <m/>
    <m/>
    <m/>
    <m/>
    <m/>
    <m/>
    <m/>
    <m/>
    <m/>
    <s v="Yes"/>
    <s v="No"/>
    <m/>
    <m/>
    <s v="Power requirement is from breaker rating at PIP2IT; In the same rack as the controllers"/>
  </r>
  <r>
    <s v="JH-022"/>
    <n v="121.4"/>
    <s v="121.4.02"/>
    <x v="9"/>
    <x v="3"/>
    <s v="HBB-Upper High Bay"/>
    <x v="46"/>
    <m/>
    <x v="0"/>
    <s v="Rack with solenoid power supplies controllers"/>
    <m/>
    <n v="2"/>
    <s v="Final"/>
    <s v="Off the Shelf"/>
    <n v="0.05"/>
    <s v="Floor"/>
    <n v="24"/>
    <n v="32"/>
    <n v="63"/>
    <m/>
    <m/>
    <m/>
    <m/>
    <n v="65"/>
    <n v="78"/>
    <s v="60 max"/>
    <m/>
    <m/>
    <m/>
    <x v="0"/>
    <n v="0.5"/>
    <n v="1"/>
    <n v="0.5"/>
    <m/>
    <m/>
    <m/>
    <m/>
    <s v="120 V - 1 Phase - 2 Wire"/>
    <n v="120"/>
    <n v="15"/>
    <n v="1800"/>
    <n v="3.6"/>
    <n v="100"/>
    <n v="3.6"/>
    <m/>
    <m/>
    <n v="15"/>
    <m/>
    <m/>
    <m/>
    <m/>
    <m/>
    <m/>
    <m/>
    <m/>
    <m/>
    <m/>
    <m/>
    <s v="Yes"/>
    <m/>
    <m/>
    <m/>
    <s v="Power requirement is from breaker rating at PIP2IT; In the same rack as the power supplies"/>
  </r>
  <r>
    <s v="JH-023"/>
    <n v="121.4"/>
    <s v="121.4.02"/>
    <x v="9"/>
    <x v="3"/>
    <s v="HBB-Upper High Bay"/>
    <x v="46"/>
    <m/>
    <x v="0"/>
    <s v="Rack with Dipole power supply and controller"/>
    <m/>
    <n v="1"/>
    <s v="Final"/>
    <s v="Off the Shelf"/>
    <n v="0.05"/>
    <s v="Rack Mounted"/>
    <n v="24"/>
    <n v="30"/>
    <n v="14"/>
    <m/>
    <m/>
    <m/>
    <m/>
    <n v="65"/>
    <n v="78"/>
    <s v="60 max"/>
    <m/>
    <m/>
    <m/>
    <x v="0"/>
    <n v="0.5"/>
    <n v="0.5"/>
    <n v="0.5"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Spatial requirements for &quot;Height&quot; is the height occupied within the rack; Power requirement is from breaker rating at PIP2IT"/>
  </r>
  <r>
    <s v="JH-024"/>
    <n v="121.4"/>
    <s v="121.4.02"/>
    <x v="9"/>
    <x v="3"/>
    <s v="HBB-Upper High Bay"/>
    <x v="46"/>
    <m/>
    <x v="0"/>
    <s v="Rack with correctors power supplies"/>
    <m/>
    <n v="1"/>
    <s v="Preliminary"/>
    <s v="Off the Shelf"/>
    <n v="0.05"/>
    <s v="Floor"/>
    <n v="24"/>
    <n v="30"/>
    <n v="84"/>
    <m/>
    <m/>
    <m/>
    <m/>
    <n v="65"/>
    <n v="78"/>
    <s v="60 max"/>
    <m/>
    <m/>
    <m/>
    <x v="0"/>
    <n v="0.5"/>
    <n v="0.5"/>
    <n v="0.5"/>
    <m/>
    <m/>
    <m/>
    <m/>
    <s v="480 V - 3 Phase - 3 Wire"/>
    <n v="480"/>
    <n v="48"/>
    <n v="39906.450606386934"/>
    <n v="39.906450606386933"/>
    <n v="100"/>
    <n v="39.906450606386933"/>
    <m/>
    <m/>
    <n v="60"/>
    <m/>
    <m/>
    <m/>
    <m/>
    <m/>
    <m/>
    <m/>
    <m/>
    <m/>
    <m/>
    <m/>
    <s v="Yes"/>
    <m/>
    <m/>
    <m/>
    <s v="Power requirement is from breaker rating at PIP2IT; In the same rack as the controllers"/>
  </r>
  <r>
    <s v="JH-025"/>
    <n v="121.4"/>
    <s v="121.4.02"/>
    <x v="9"/>
    <x v="3"/>
    <s v="HBB-Upper High Bay"/>
    <x v="46"/>
    <m/>
    <x v="0"/>
    <s v="Rack with correctors power supplies controllers"/>
    <m/>
    <n v="1"/>
    <s v="Preliminary"/>
    <s v="Off the Shelf"/>
    <n v="0.05"/>
    <s v="Floor"/>
    <n v="24"/>
    <n v="30"/>
    <n v="84"/>
    <m/>
    <m/>
    <m/>
    <m/>
    <n v="65"/>
    <n v="78"/>
    <s v="60 max"/>
    <m/>
    <m/>
    <m/>
    <x v="0"/>
    <n v="0.5"/>
    <n v="0.5"/>
    <n v="0.5"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Power requirement is from breaker rating at PIP2IT; In the same rack as the power supplies"/>
  </r>
  <r>
    <s v="JH-026"/>
    <n v="121.4"/>
    <s v="121.4.02"/>
    <x v="9"/>
    <x v="3"/>
    <s v="HBB-Upper High Bay"/>
    <x v="39"/>
    <m/>
    <x v="0"/>
    <s v="Rack with stepper motor bulk power supply"/>
    <m/>
    <n v="2"/>
    <s v="Preliminary"/>
    <s v="Off the Shelf"/>
    <n v="0.05"/>
    <s v="Floor"/>
    <n v="24"/>
    <n v="30"/>
    <n v="75"/>
    <m/>
    <m/>
    <m/>
    <m/>
    <n v="65"/>
    <n v="78"/>
    <s v="60 max"/>
    <m/>
    <m/>
    <m/>
    <x v="0"/>
    <n v="0.5"/>
    <n v="1"/>
    <n v="0.5"/>
    <m/>
    <m/>
    <m/>
    <m/>
    <s v="120 V - 1 Phase - 2 Wire"/>
    <n v="120"/>
    <n v="15"/>
    <n v="1800"/>
    <n v="3.6"/>
    <n v="100"/>
    <n v="3.6"/>
    <m/>
    <m/>
    <n v="20"/>
    <m/>
    <m/>
    <m/>
    <m/>
    <m/>
    <m/>
    <m/>
    <m/>
    <m/>
    <m/>
    <m/>
    <s v="Yes"/>
    <m/>
    <m/>
    <m/>
    <s v="Power requirement is from breaker rating at PIP2IT; In the same rack as the controllers"/>
  </r>
  <r>
    <s v="JH-027"/>
    <n v="121.4"/>
    <s v="121.4.02"/>
    <x v="9"/>
    <x v="3"/>
    <s v="HBB-Upper High Bay"/>
    <x v="39"/>
    <m/>
    <x v="0"/>
    <s v="Rack with stepper motor controllers"/>
    <m/>
    <n v="2"/>
    <s v="Preliminary"/>
    <s v="Off the Shelf"/>
    <n v="0.05"/>
    <s v="Floor"/>
    <n v="24"/>
    <n v="30"/>
    <n v="75"/>
    <m/>
    <m/>
    <m/>
    <m/>
    <n v="65"/>
    <n v="78"/>
    <s v="60 max"/>
    <m/>
    <m/>
    <m/>
    <x v="0"/>
    <n v="0.5"/>
    <n v="1"/>
    <n v="0.5"/>
    <m/>
    <m/>
    <m/>
    <m/>
    <s v="120 V - 1 Phase - 2 Wire"/>
    <n v="120"/>
    <n v="15"/>
    <n v="1800"/>
    <n v="3.6"/>
    <n v="100"/>
    <n v="3.6"/>
    <m/>
    <m/>
    <n v="20"/>
    <m/>
    <m/>
    <m/>
    <m/>
    <m/>
    <m/>
    <m/>
    <m/>
    <m/>
    <m/>
    <m/>
    <s v="Yes"/>
    <m/>
    <m/>
    <m/>
    <s v="Power requirement is from breaker rating at PIP2IT; In the same rack as the power supplies"/>
  </r>
  <r>
    <s v="JH-028"/>
    <n v="121.4"/>
    <s v="121.4.02"/>
    <x v="9"/>
    <x v="3"/>
    <s v="HBB-Upper High Bay"/>
    <x v="46"/>
    <m/>
    <x v="3"/>
    <s v="LEBT chopper power supply"/>
    <m/>
    <n v="1"/>
    <s v="Preliminary"/>
    <s v="Off the Shelf"/>
    <n v="0.05"/>
    <s v="Rack Mounted"/>
    <n v="19"/>
    <n v="30"/>
    <n v="3.5"/>
    <m/>
    <m/>
    <m/>
    <m/>
    <n v="65"/>
    <n v="78"/>
    <s v="60 max"/>
    <m/>
    <m/>
    <m/>
    <x v="0"/>
    <n v="0.05"/>
    <n v="0.05"/>
    <m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Within WFE footprint"/>
  </r>
  <r>
    <s v="JH-029"/>
    <n v="121.4"/>
    <s v="121.4.02"/>
    <x v="9"/>
    <x v="3"/>
    <s v="HBB-Upper High Bay"/>
    <x v="46"/>
    <m/>
    <x v="3"/>
    <s v="LEBT chopper DC offset power supply"/>
    <m/>
    <n v="1"/>
    <s v="Preliminary"/>
    <s v="Off the Shelf"/>
    <n v="0.05"/>
    <s v="Rack Mounted"/>
    <n v="19"/>
    <n v="30"/>
    <n v="3.5"/>
    <m/>
    <m/>
    <m/>
    <m/>
    <n v="65"/>
    <n v="78"/>
    <s v="60 max"/>
    <m/>
    <m/>
    <m/>
    <x v="0"/>
    <n v="0.05"/>
    <n v="0.05"/>
    <m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Within WFE footprint"/>
  </r>
  <r>
    <s v="JH-030"/>
    <n v="121.4"/>
    <s v="121.4.02"/>
    <x v="9"/>
    <x v="3"/>
    <s v="HBB-Upper High Bay"/>
    <x v="39"/>
    <m/>
    <x v="40"/>
    <s v="Rittal cabinet for LCW (including RFQ skid controller)"/>
    <m/>
    <n v="1"/>
    <s v="Preliminary"/>
    <s v="Off the Shelf"/>
    <n v="0.05"/>
    <s v="Floor"/>
    <n v="103"/>
    <n v="16"/>
    <n v="83"/>
    <m/>
    <m/>
    <m/>
    <m/>
    <n v="65"/>
    <n v="78"/>
    <s v="60 max"/>
    <m/>
    <m/>
    <m/>
    <x v="0"/>
    <n v="0.5"/>
    <n v="0.5"/>
    <m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Power requirement is from breaker rating at PIP2IT"/>
  </r>
  <r>
    <s v="JH-032"/>
    <n v="121.4"/>
    <s v="121.4.02"/>
    <x v="9"/>
    <x v="3"/>
    <s v="HBB-Lower High Bay"/>
    <x v="18"/>
    <m/>
    <x v="44"/>
    <s v="Power coupler body"/>
    <m/>
    <n v="2"/>
    <s v="Final"/>
    <s v="Off the Shelf"/>
    <n v="0.05"/>
    <s v="RFQ Mounted"/>
    <m/>
    <m/>
    <m/>
    <m/>
    <m/>
    <m/>
    <m/>
    <n v="65"/>
    <n v="78"/>
    <s v="60 max"/>
    <m/>
    <m/>
    <m/>
    <x v="1"/>
    <n v="0.3"/>
    <n v="0.6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33"/>
    <n v="121.4"/>
    <s v="121.4.02"/>
    <x v="9"/>
    <x v="3"/>
    <s v="HBB-Lower High Bay"/>
    <x v="18"/>
    <m/>
    <x v="44"/>
    <s v="Power coupler antenna"/>
    <m/>
    <n v="2"/>
    <s v="Final"/>
    <s v="Off the Shelf"/>
    <n v="0.05"/>
    <s v="RFQ Mounted"/>
    <m/>
    <m/>
    <m/>
    <m/>
    <m/>
    <m/>
    <m/>
    <n v="65"/>
    <n v="78"/>
    <s v="60 max"/>
    <m/>
    <m/>
    <m/>
    <x v="0"/>
    <n v="0.12"/>
    <n v="0.24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34"/>
    <n v="121.4"/>
    <s v="121.4.02"/>
    <x v="9"/>
    <x v="3"/>
    <s v="HBB-Upper High Bay"/>
    <x v="18"/>
    <m/>
    <x v="3"/>
    <s v="RFQ couplers bias power supply"/>
    <m/>
    <n v="1"/>
    <s v="Final"/>
    <s v="Off the Shelf"/>
    <n v="0.05"/>
    <s v="Rack Mounted"/>
    <n v="24"/>
    <n v="30"/>
    <n v="5"/>
    <m/>
    <m/>
    <m/>
    <m/>
    <n v="65"/>
    <n v="78"/>
    <s v="60 max"/>
    <m/>
    <m/>
    <m/>
    <x v="0"/>
    <n v="0.05"/>
    <n v="0.05"/>
    <m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Single unit in standard rack; Power requirement is from breaker rating at PIP2IT"/>
  </r>
  <r>
    <s v="JH-035"/>
    <n v="121.4"/>
    <s v="121.4.02"/>
    <x v="9"/>
    <x v="3"/>
    <s v="HBB-Lower High Bay"/>
    <x v="18"/>
    <m/>
    <x v="8"/>
    <m/>
    <m/>
    <n v="2"/>
    <s v="Final"/>
    <s v="Off the Shelf"/>
    <n v="0.05"/>
    <s v="Floor"/>
    <n v="94"/>
    <n v="40"/>
    <n v="90"/>
    <m/>
    <m/>
    <m/>
    <m/>
    <n v="65"/>
    <n v="78"/>
    <s v="60 max"/>
    <m/>
    <m/>
    <m/>
    <x v="1"/>
    <n v="150"/>
    <n v="300"/>
    <m/>
    <n v="86"/>
    <m/>
    <n v="1"/>
    <n v="10"/>
    <s v="480 V - 3 Phase - 3 Wire"/>
    <n v="480"/>
    <n v="180"/>
    <n v="149649.18977395099"/>
    <n v="299.29837954790196"/>
    <n v="100"/>
    <n v="299.29837954790196"/>
    <m/>
    <m/>
    <m/>
    <m/>
    <s v="Yes"/>
    <m/>
    <m/>
    <m/>
    <m/>
    <m/>
    <m/>
    <m/>
    <m/>
    <m/>
    <s v="Yes"/>
    <m/>
    <m/>
    <m/>
    <s v="Power requirement is from breaker rating at PIP2IT"/>
  </r>
  <r>
    <s v="JH-036"/>
    <n v="121.3"/>
    <s v="121.3.05"/>
    <x v="5"/>
    <x v="3"/>
    <s v="HBB-Upper High Bay"/>
    <x v="47"/>
    <m/>
    <x v="0"/>
    <s v="Rack with quadrupole power supplies and controllers"/>
    <m/>
    <n v="1"/>
    <s v="Preliminary"/>
    <s v="Prototype-Testing"/>
    <n v="0.25"/>
    <s v="Floor"/>
    <n v="24"/>
    <n v="30"/>
    <n v="75"/>
    <m/>
    <m/>
    <m/>
    <m/>
    <n v="65"/>
    <n v="78"/>
    <s v="60 max"/>
    <m/>
    <m/>
    <m/>
    <x v="0"/>
    <n v="0.5"/>
    <n v="0.5"/>
    <n v="0.5"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Power requirement is from breaker rating at PIP2IT"/>
  </r>
  <r>
    <s v="JH-037"/>
    <n v="121.3"/>
    <s v="121.3.05"/>
    <x v="5"/>
    <x v="3"/>
    <s v="HBB-Upper High Bay"/>
    <x v="47"/>
    <m/>
    <x v="0"/>
    <s v="Rack with dipole correctors power supplies and controllers"/>
    <m/>
    <n v="1"/>
    <s v="Pre-conceptual"/>
    <s v="Prototype-Testing"/>
    <n v="0.25"/>
    <s v="Floor"/>
    <n v="24"/>
    <n v="30"/>
    <n v="75"/>
    <m/>
    <m/>
    <m/>
    <m/>
    <n v="65"/>
    <n v="78"/>
    <s v="60 max"/>
    <m/>
    <m/>
    <m/>
    <x v="0"/>
    <n v="0.5"/>
    <n v="0.5"/>
    <n v="0.5"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Power requirement is from breaker rating at PIP2IT"/>
  </r>
  <r>
    <s v="JH-038"/>
    <n v="121.3"/>
    <s v="121.3.05"/>
    <x v="5"/>
    <x v="3"/>
    <s v="HBB-Upper High Bay"/>
    <x v="47"/>
    <m/>
    <x v="0"/>
    <s v="Rack with dipole correctors bulk power supply"/>
    <m/>
    <n v="1"/>
    <s v="Pre-conceptual"/>
    <s v="Prototype-Testing"/>
    <n v="0.25"/>
    <s v="Floor"/>
    <n v="24"/>
    <n v="30"/>
    <n v="75"/>
    <m/>
    <m/>
    <m/>
    <m/>
    <n v="65"/>
    <n v="78"/>
    <s v="60 max"/>
    <m/>
    <m/>
    <m/>
    <x v="0"/>
    <n v="0.5"/>
    <n v="0.5"/>
    <n v="0.5"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Power requirement is from breaker rating at PIP2IT; In the same rack as the correctors power supplies and controllers"/>
  </r>
  <r>
    <s v="JH-039"/>
    <n v="121.3"/>
    <s v="121.3.05"/>
    <x v="5"/>
    <x v="3"/>
    <s v="HBB-Upper High Bay"/>
    <x v="47"/>
    <m/>
    <x v="0"/>
    <s v="Rack with dipole correctors bulk power supply"/>
    <m/>
    <n v="1"/>
    <s v="Pre-conceptual"/>
    <s v="Prototype-Testing"/>
    <n v="0.25"/>
    <s v="Floor"/>
    <n v="24"/>
    <n v="30"/>
    <n v="75"/>
    <m/>
    <m/>
    <m/>
    <m/>
    <n v="65"/>
    <n v="78"/>
    <s v="60 max"/>
    <m/>
    <m/>
    <m/>
    <x v="0"/>
    <n v="0.5"/>
    <n v="0.5"/>
    <n v="0.5"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Power requirement is from breaker rating at PIP2IT; In the same rack as the correctors power supplies and controllers"/>
  </r>
  <r>
    <s v="JH-040"/>
    <n v="121.4"/>
    <s v="121.4.02"/>
    <x v="9"/>
    <x v="3"/>
    <s v="HBB-Upper High Bay"/>
    <x v="47"/>
    <m/>
    <x v="0"/>
    <s v="Rack with bunching cavities amplifiers and controllers"/>
    <m/>
    <n v="2"/>
    <s v="Preliminary"/>
    <s v="Off the Shelf"/>
    <n v="0.05"/>
    <s v="Floor"/>
    <n v="24"/>
    <n v="30"/>
    <n v="99"/>
    <m/>
    <m/>
    <m/>
    <m/>
    <n v="65"/>
    <n v="78"/>
    <s v="60 max"/>
    <m/>
    <m/>
    <m/>
    <x v="0"/>
    <n v="0.5"/>
    <n v="1"/>
    <n v="0.5"/>
    <m/>
    <m/>
    <m/>
    <m/>
    <s v="208 V - 3 Phase - 3 Wire"/>
    <n v="208"/>
    <n v="30"/>
    <n v="10807.997039229793"/>
    <n v="21.615994078459586"/>
    <n v="100"/>
    <n v="21.615994078459586"/>
    <m/>
    <m/>
    <n v="30"/>
    <m/>
    <m/>
    <m/>
    <m/>
    <m/>
    <m/>
    <m/>
    <m/>
    <m/>
    <m/>
    <m/>
    <s v="Yes"/>
    <m/>
    <m/>
    <m/>
    <s v="Standard rack; Power requirement is from breaker rating at PIP2IT"/>
  </r>
  <r>
    <s v="JH-041"/>
    <n v="121.4"/>
    <s v="121.4.02"/>
    <x v="9"/>
    <x v="3"/>
    <s v="HBB-Upper High Bay"/>
    <x v="39"/>
    <m/>
    <x v="0"/>
    <s v="Rack with electrodes biasing power supplies and current readouts electronics"/>
    <m/>
    <n v="1"/>
    <s v="Preliminary"/>
    <s v="Off the Shelf"/>
    <n v="0.05"/>
    <s v="Floor"/>
    <n v="24"/>
    <n v="30"/>
    <n v="99"/>
    <m/>
    <m/>
    <m/>
    <m/>
    <n v="65"/>
    <n v="78"/>
    <s v="60 max"/>
    <m/>
    <m/>
    <m/>
    <x v="0"/>
    <n v="0.5"/>
    <n v="0.5"/>
    <n v="0.5"/>
    <m/>
    <m/>
    <m/>
    <m/>
    <s v="120 V - 1 Phase - 2 Wire"/>
    <n v="120"/>
    <n v="15"/>
    <n v="1800"/>
    <n v="1.8"/>
    <n v="100"/>
    <n v="1.8"/>
    <m/>
    <m/>
    <n v="20"/>
    <m/>
    <m/>
    <m/>
    <m/>
    <m/>
    <m/>
    <m/>
    <m/>
    <m/>
    <m/>
    <m/>
    <s v="Yes"/>
    <m/>
    <m/>
    <m/>
    <s v="All units occupy 1/2 rack"/>
  </r>
  <r>
    <s v="JH-042"/>
    <n v="121.4"/>
    <s v="121.4.02"/>
    <x v="9"/>
    <x v="3"/>
    <s v="HBB-Lower High Bay"/>
    <x v="47"/>
    <m/>
    <x v="45"/>
    <m/>
    <m/>
    <n v="4"/>
    <s v="Final"/>
    <s v="Prototype-Testing"/>
    <n v="0.25"/>
    <s v="Beamline/Tunnel"/>
    <m/>
    <m/>
    <m/>
    <m/>
    <m/>
    <m/>
    <m/>
    <n v="65"/>
    <n v="78"/>
    <s v="60 max"/>
    <m/>
    <m/>
    <m/>
    <x v="1"/>
    <n v="1.5"/>
    <n v="6"/>
    <m/>
    <n v="86"/>
    <n v="88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43"/>
    <n v="121.4"/>
    <s v="121.4.02"/>
    <x v="9"/>
    <x v="3"/>
    <s v="HBB-Lower High Bay"/>
    <x v="47"/>
    <m/>
    <x v="46"/>
    <m/>
    <m/>
    <n v="4"/>
    <s v="Final"/>
    <s v="Prototype-Testing"/>
    <n v="0.25"/>
    <s v="Beamline/Tunnel"/>
    <m/>
    <m/>
    <m/>
    <m/>
    <m/>
    <m/>
    <m/>
    <n v="65"/>
    <n v="78"/>
    <s v="60 max"/>
    <m/>
    <m/>
    <m/>
    <x v="1"/>
    <n v="0.3"/>
    <n v="1.2"/>
    <m/>
    <n v="86"/>
    <n v="88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44"/>
    <n v="121.4"/>
    <s v="121.4.02"/>
    <x v="9"/>
    <x v="3"/>
    <s v="HBB-Lower High Bay"/>
    <x v="47"/>
    <m/>
    <x v="47"/>
    <m/>
    <m/>
    <n v="1"/>
    <s v="Preliminary"/>
    <s v="Prototype-Testing"/>
    <n v="0.25"/>
    <s v="Beamline/Tunnel"/>
    <m/>
    <m/>
    <m/>
    <m/>
    <m/>
    <m/>
    <m/>
    <n v="65"/>
    <n v="78"/>
    <s v="60 max"/>
    <m/>
    <m/>
    <m/>
    <x v="1"/>
    <n v="20"/>
    <n v="20"/>
    <m/>
    <n v="86"/>
    <n v="88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10 gpm"/>
  </r>
  <r>
    <s v="JH-045"/>
    <n v="121.4"/>
    <s v="121.4.02"/>
    <x v="9"/>
    <x v="3"/>
    <s v="HBB-Lower High Bay"/>
    <x v="47"/>
    <m/>
    <x v="48"/>
    <m/>
    <m/>
    <n v="2"/>
    <s v="Final"/>
    <s v="Prototype-Testing"/>
    <n v="0.25"/>
    <s v="Beamline/Tunnel"/>
    <m/>
    <m/>
    <m/>
    <m/>
    <m/>
    <m/>
    <m/>
    <n v="65"/>
    <n v="78"/>
    <s v="60 max"/>
    <m/>
    <m/>
    <m/>
    <x v="1"/>
    <n v="0.5"/>
    <n v="1"/>
    <m/>
    <n v="86"/>
    <n v="88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46"/>
    <n v="121.4"/>
    <s v="121.4.02"/>
    <x v="9"/>
    <x v="3"/>
    <s v="HBB-Lower High Bay"/>
    <x v="46"/>
    <m/>
    <x v="49"/>
    <m/>
    <m/>
    <n v="4"/>
    <s v="Final"/>
    <s v="Off the Shelf"/>
    <n v="0.05"/>
    <s v="Rack Mounted"/>
    <m/>
    <m/>
    <m/>
    <m/>
    <m/>
    <m/>
    <m/>
    <n v="65"/>
    <n v="78"/>
    <s v="60 max"/>
    <m/>
    <m/>
    <m/>
    <x v="1"/>
    <n v="7.5"/>
    <n v="30"/>
    <m/>
    <n v="86"/>
    <n v="88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47"/>
    <n v="121.4"/>
    <s v="121.4.02"/>
    <x v="9"/>
    <x v="3"/>
    <s v="HBB-Lower High Bay"/>
    <x v="46"/>
    <m/>
    <x v="2"/>
    <s v="Bending dipole"/>
    <m/>
    <n v="1"/>
    <s v="Final"/>
    <s v="Prototype-Testing"/>
    <n v="0.25"/>
    <s v="Beamline/Tunnel"/>
    <m/>
    <m/>
    <m/>
    <m/>
    <m/>
    <m/>
    <m/>
    <n v="65"/>
    <n v="78"/>
    <s v="60 max"/>
    <m/>
    <m/>
    <m/>
    <x v="0"/>
    <n v="0.05"/>
    <n v="0.05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49"/>
    <n v="121.4"/>
    <s v="121.4.02"/>
    <x v="9"/>
    <x v="3"/>
    <s v="HBB-Lower High Bay"/>
    <x v="46"/>
    <m/>
    <x v="50"/>
    <m/>
    <m/>
    <n v="1"/>
    <s v="Final"/>
    <s v="Off the Shelf"/>
    <n v="0.05"/>
    <s v="Beamline/Tunnel"/>
    <m/>
    <m/>
    <m/>
    <m/>
    <m/>
    <m/>
    <m/>
    <n v="65"/>
    <n v="78"/>
    <s v="60 max"/>
    <m/>
    <m/>
    <m/>
    <x v="1"/>
    <n v="0.3"/>
    <n v="0.3"/>
    <m/>
    <n v="86"/>
    <n v="88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52"/>
    <n v="121.4"/>
    <s v="121.4.02"/>
    <x v="9"/>
    <x v="3"/>
    <s v="HBB-Lower High Bay"/>
    <x v="45"/>
    <m/>
    <x v="51"/>
    <m/>
    <m/>
    <n v="4"/>
    <s v="Final"/>
    <s v="Prototype-Testing"/>
    <n v="0.25"/>
    <s v="Beamline/Tunnel"/>
    <n v="24"/>
    <n v="30"/>
    <n v="98"/>
    <m/>
    <m/>
    <m/>
    <m/>
    <n v="65"/>
    <n v="78"/>
    <s v="60 max"/>
    <m/>
    <m/>
    <m/>
    <x v="1"/>
    <n v="0.6"/>
    <n v="2.4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53"/>
    <n v="121.4"/>
    <s v="121.4.02"/>
    <x v="9"/>
    <x v="3"/>
    <s v="HBB-Lower High Bay"/>
    <x v="18"/>
    <m/>
    <x v="9"/>
    <m/>
    <m/>
    <n v="2"/>
    <s v="Preliminary"/>
    <s v="Prototype-Testing"/>
    <n v="0.25"/>
    <s v="Suspended"/>
    <n v="11"/>
    <n v="30"/>
    <n v="34"/>
    <m/>
    <m/>
    <m/>
    <m/>
    <n v="65"/>
    <n v="78"/>
    <s v="60 max"/>
    <m/>
    <m/>
    <m/>
    <x v="1"/>
    <n v="0"/>
    <n v="0"/>
    <m/>
    <n v="86"/>
    <m/>
    <n v="1"/>
    <n v="10"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H-054"/>
    <n v="121.4"/>
    <s v="121.4.02"/>
    <x v="9"/>
    <x v="3"/>
    <s v="HBB-Lower High Bay"/>
    <x v="47"/>
    <m/>
    <x v="3"/>
    <s v="Chopper HV Power supplies"/>
    <m/>
    <n v="4"/>
    <s v="Preliminary"/>
    <s v="Prototype-Testing"/>
    <n v="0.25"/>
    <s v="Suspended"/>
    <n v="24"/>
    <n v="30"/>
    <n v="5"/>
    <m/>
    <m/>
    <m/>
    <m/>
    <n v="65"/>
    <n v="78"/>
    <s v="60 max"/>
    <m/>
    <m/>
    <m/>
    <x v="0"/>
    <n v="0.1"/>
    <n v="0.4"/>
    <m/>
    <m/>
    <m/>
    <m/>
    <m/>
    <s v="120 V - 1 Phase - 2 Wire"/>
    <n v="120"/>
    <n v="15"/>
    <n v="1800"/>
    <n v="7.2"/>
    <n v="100"/>
    <n v="7.2"/>
    <m/>
    <m/>
    <n v="20"/>
    <m/>
    <m/>
    <m/>
    <m/>
    <m/>
    <m/>
    <m/>
    <m/>
    <m/>
    <m/>
    <m/>
    <s v="Yes"/>
    <m/>
    <m/>
    <m/>
    <m/>
  </r>
  <r>
    <s v="JH-055"/>
    <n v="121.4"/>
    <s v="121.4.03"/>
    <x v="10"/>
    <x v="0"/>
    <s v="LG-General"/>
    <x v="48"/>
    <s v="AC Distribution"/>
    <x v="7"/>
    <s v="HLA for AC Distribution Cables"/>
    <m/>
    <m/>
    <s v="Preliminary"/>
    <s v="Expert Opinion"/>
    <n v="0.5"/>
    <m/>
    <m/>
    <m/>
    <m/>
    <m/>
    <m/>
    <m/>
    <m/>
    <m/>
    <m/>
    <m/>
    <m/>
    <m/>
    <m/>
    <x v="0"/>
    <m/>
    <n v="0"/>
    <n v="120"/>
    <m/>
    <m/>
    <m/>
    <m/>
    <m/>
    <m/>
    <m/>
    <n v="0"/>
    <n v="0"/>
    <m/>
    <n v="0"/>
    <m/>
    <m/>
    <m/>
    <m/>
    <m/>
    <m/>
    <m/>
    <m/>
    <m/>
    <m/>
    <m/>
    <m/>
    <m/>
    <m/>
    <s v="No"/>
    <m/>
    <m/>
    <m/>
    <m/>
  </r>
  <r>
    <s v="JO-001"/>
    <n v="121.2"/>
    <s v="121.2.02"/>
    <x v="11"/>
    <x v="7"/>
    <s v="LT-HWR"/>
    <x v="49"/>
    <m/>
    <x v="52"/>
    <m/>
    <m/>
    <n v="1"/>
    <s v="Final"/>
    <s v="Off the Shelf"/>
    <n v="0.05"/>
    <s v="Floor"/>
    <n v="244.1"/>
    <n v="78.739999999999995"/>
    <n v="78.739999999999995"/>
    <n v="18580"/>
    <m/>
    <s v="TBD"/>
    <s v="Sealed concrete"/>
    <m/>
    <m/>
    <m/>
    <m/>
    <m/>
    <m/>
    <x v="2"/>
    <s v="NA"/>
    <n v="0"/>
    <m/>
    <n v="70"/>
    <n v="75"/>
    <m/>
    <m/>
    <m/>
    <m/>
    <m/>
    <n v="0"/>
    <n v="0"/>
    <n v="100"/>
    <n v="0"/>
    <m/>
    <m/>
    <m/>
    <m/>
    <m/>
    <m/>
    <m/>
    <m/>
    <m/>
    <m/>
    <m/>
    <m/>
    <m/>
    <m/>
    <s v="No"/>
    <s v="Yes"/>
    <s v="No"/>
    <s v="NA"/>
    <s v="CM Space requirement is CM only - no &quot;keep clear&quot; or access volume added. Air cooling is for coupler, 800SCFH total."/>
  </r>
  <r>
    <s v="JO-002"/>
    <n v="121.2"/>
    <s v="121.2.02"/>
    <x v="11"/>
    <x v="7"/>
    <s v="LT-HWR"/>
    <x v="50"/>
    <m/>
    <x v="53"/>
    <s v="Roughing and Turbo Pumps"/>
    <m/>
    <n v="1"/>
    <s v="Final"/>
    <s v="Off the Shelf"/>
    <n v="0.05"/>
    <s v="Floor"/>
    <m/>
    <m/>
    <m/>
    <m/>
    <m/>
    <s v="TBD"/>
    <s v="Sealed concrete"/>
    <m/>
    <m/>
    <m/>
    <m/>
    <m/>
    <n v="283"/>
    <x v="5"/>
    <n v="1.5"/>
    <n v="1.5"/>
    <m/>
    <n v="60"/>
    <n v="68"/>
    <m/>
    <m/>
    <s v="120 V - 1 Phase - 2 Wire"/>
    <n v="120"/>
    <n v="12.1"/>
    <n v="1452"/>
    <n v="1.452"/>
    <n v="100"/>
    <n v="1.452"/>
    <m/>
    <m/>
    <n v="20"/>
    <m/>
    <s v="No"/>
    <s v="No"/>
    <s v="No"/>
    <m/>
    <m/>
    <m/>
    <m/>
    <m/>
    <m/>
    <m/>
    <s v="Yes"/>
    <s v="No"/>
    <s v="No"/>
    <s v="Other (specify)"/>
    <s v="Ins vac pump occupies space underneath CM, no additional floor space needed. Comms via RS232/484/485. Chilled water flow of 9-20 GPH at 50-68F. 2-20A breakers"/>
  </r>
  <r>
    <s v="JO-003"/>
    <n v="121.2"/>
    <s v="121.2.02"/>
    <x v="11"/>
    <x v="7"/>
    <s v="LT-HWR"/>
    <x v="51"/>
    <m/>
    <x v="53"/>
    <s v="Roughing and Turbo Pumps"/>
    <m/>
    <n v="1"/>
    <s v="Final"/>
    <s v="Off the Shelf"/>
    <n v="0.05"/>
    <s v="Floor"/>
    <m/>
    <m/>
    <m/>
    <m/>
    <m/>
    <s v="TBD"/>
    <s v="Sealed concrete"/>
    <m/>
    <m/>
    <m/>
    <m/>
    <m/>
    <n v="71"/>
    <x v="5"/>
    <n v="0.5"/>
    <n v="0.5"/>
    <m/>
    <n v="60"/>
    <n v="68"/>
    <m/>
    <m/>
    <s v="120 V - 1 Phase - 2 Wire"/>
    <n v="120"/>
    <n v="3"/>
    <n v="360"/>
    <n v="0.36"/>
    <n v="100"/>
    <n v="0.36"/>
    <m/>
    <m/>
    <n v="20"/>
    <m/>
    <s v="No"/>
    <s v="No"/>
    <s v="No"/>
    <m/>
    <m/>
    <m/>
    <m/>
    <m/>
    <m/>
    <m/>
    <s v="Yes"/>
    <s v="No"/>
    <s v="No"/>
    <s v="Other (specify)"/>
    <s v="Cav vac pump occupies space underneath CM, no additional floor space needed. Comms via RS232/484/485. Chilled water flow of 5 GPH at 60F. 2-20A breakers"/>
  </r>
  <r>
    <s v="JO-004"/>
    <n v="121.2"/>
    <s v="121.2.02"/>
    <x v="11"/>
    <x v="7"/>
    <s v="LT-HWR"/>
    <x v="49"/>
    <m/>
    <x v="44"/>
    <s v="8 cavities x 1 CM"/>
    <m/>
    <n v="8"/>
    <s v="Final"/>
    <s v="Prototype-Testing"/>
    <n v="0.25"/>
    <m/>
    <m/>
    <m/>
    <m/>
    <m/>
    <m/>
    <m/>
    <m/>
    <m/>
    <m/>
    <m/>
    <m/>
    <m/>
    <m/>
    <x v="0"/>
    <n v="2.5000000000000001E-2"/>
    <n v="0.2"/>
    <n v="0.2"/>
    <n v="70"/>
    <n v="75"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Air cooling is for coupler, 800SCFH (13.3 SCFM) total, &lt; 40deg F dew point, compressed air"/>
  </r>
  <r>
    <s v="JO-005"/>
    <n v="121.2"/>
    <s v="121.2.04"/>
    <x v="12"/>
    <x v="7"/>
    <s v="LT-LB650"/>
    <x v="21"/>
    <m/>
    <x v="52"/>
    <m/>
    <m/>
    <n v="11"/>
    <s v="Conceptual"/>
    <s v="Expert Opinion"/>
    <n v="0.5"/>
    <s v="Floor"/>
    <n v="255"/>
    <n v="82"/>
    <n v="88"/>
    <n v="21000"/>
    <m/>
    <s v="TBD"/>
    <s v="Sealed concrete"/>
    <m/>
    <m/>
    <m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s v="Yes"/>
    <s v="No"/>
    <s v="NA"/>
    <m/>
  </r>
  <r>
    <s v="JO-006"/>
    <n v="121.2"/>
    <s v="121.2.04"/>
    <x v="12"/>
    <x v="7"/>
    <s v="LT-HB650"/>
    <x v="22"/>
    <m/>
    <x v="52"/>
    <m/>
    <m/>
    <n v="6"/>
    <s v="Preliminary"/>
    <s v="Expert Opinion"/>
    <n v="0.5"/>
    <s v="Floor"/>
    <n v="391"/>
    <n v="82"/>
    <n v="88"/>
    <n v="27700"/>
    <m/>
    <s v="TBD"/>
    <s v="Sealed concrete"/>
    <m/>
    <m/>
    <m/>
    <m/>
    <m/>
    <m/>
    <x v="2"/>
    <m/>
    <n v="0"/>
    <m/>
    <m/>
    <m/>
    <m/>
    <m/>
    <m/>
    <m/>
    <m/>
    <n v="0"/>
    <n v="0"/>
    <n v="100"/>
    <n v="0"/>
    <m/>
    <m/>
    <m/>
    <m/>
    <s v="No"/>
    <s v="No"/>
    <s v="No"/>
    <m/>
    <m/>
    <m/>
    <m/>
    <m/>
    <m/>
    <m/>
    <s v="No"/>
    <s v="Yes"/>
    <s v="No"/>
    <s v="NA"/>
    <m/>
  </r>
  <r>
    <s v="JO-007"/>
    <n v="121.2"/>
    <s v="121.2.04"/>
    <x v="12"/>
    <x v="7"/>
    <s v="LT-LB650"/>
    <x v="21"/>
    <m/>
    <x v="44"/>
    <s v="3 cavities x 11 CMs"/>
    <m/>
    <n v="33"/>
    <s v="Conceptual"/>
    <s v="Expert Opinion"/>
    <n v="0.5"/>
    <m/>
    <m/>
    <m/>
    <m/>
    <m/>
    <m/>
    <m/>
    <m/>
    <m/>
    <m/>
    <m/>
    <m/>
    <m/>
    <m/>
    <x v="6"/>
    <n v="0.3066666666666667"/>
    <n v="10.120000000000001"/>
    <m/>
    <n v="70"/>
    <n v="75"/>
    <m/>
    <m/>
    <m/>
    <m/>
    <m/>
    <n v="0"/>
    <n v="0"/>
    <n v="100"/>
    <n v="0"/>
    <m/>
    <m/>
    <m/>
    <m/>
    <s v="No"/>
    <s v="No"/>
    <s v="No"/>
    <m/>
    <m/>
    <m/>
    <m/>
    <m/>
    <m/>
    <m/>
    <s v="No"/>
    <s v="No"/>
    <s v="No"/>
    <s v="NA"/>
    <s v="Air flow = 16.5 SCFM"/>
  </r>
  <r>
    <s v="JO-008"/>
    <n v="121.2"/>
    <s v="121.2.04"/>
    <x v="12"/>
    <x v="7"/>
    <s v="LT-HB650"/>
    <x v="22"/>
    <m/>
    <x v="44"/>
    <s v="6 cavities x 6 CMs"/>
    <m/>
    <n v="36"/>
    <s v="Preliminary"/>
    <s v="Prototype-Testing"/>
    <n v="0.25"/>
    <m/>
    <m/>
    <m/>
    <m/>
    <m/>
    <m/>
    <m/>
    <m/>
    <m/>
    <m/>
    <m/>
    <m/>
    <m/>
    <m/>
    <x v="6"/>
    <n v="0.45833333333333331"/>
    <n v="16.5"/>
    <m/>
    <n v="70"/>
    <n v="75"/>
    <m/>
    <m/>
    <m/>
    <m/>
    <m/>
    <n v="0"/>
    <n v="0"/>
    <n v="100"/>
    <n v="0"/>
    <m/>
    <m/>
    <m/>
    <m/>
    <s v="No"/>
    <s v="No"/>
    <s v="No"/>
    <m/>
    <m/>
    <m/>
    <m/>
    <m/>
    <m/>
    <m/>
    <s v="No"/>
    <s v="No"/>
    <s v="No"/>
    <s v="NA"/>
    <s v="Air flow = 33 SCFM"/>
  </r>
  <r>
    <s v="JO-009"/>
    <n v="121.2"/>
    <s v="121.2.03"/>
    <x v="13"/>
    <x v="7"/>
    <s v="LT-SSR1"/>
    <x v="19"/>
    <m/>
    <x v="52"/>
    <m/>
    <m/>
    <n v="2"/>
    <s v="Final"/>
    <s v="Off the Shelf"/>
    <n v="0.05"/>
    <s v="Floor"/>
    <n v="212.6"/>
    <n v="86.6"/>
    <n v="112.2"/>
    <n v="26400"/>
    <m/>
    <s v="TBD"/>
    <s v="Sealed concrete"/>
    <m/>
    <m/>
    <m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s v="Yes"/>
    <s v="No"/>
    <s v="NA"/>
    <m/>
  </r>
  <r>
    <s v="JO-010"/>
    <n v="121.2"/>
    <s v="121.2.03"/>
    <x v="13"/>
    <x v="7"/>
    <s v="LT-SSR2"/>
    <x v="20"/>
    <m/>
    <x v="52"/>
    <m/>
    <m/>
    <n v="7"/>
    <s v="Preliminary"/>
    <s v="Prototype-Testing"/>
    <n v="0.25"/>
    <s v="Floor"/>
    <n v="255.9"/>
    <n v="86.6"/>
    <n v="112.2"/>
    <n v="26400"/>
    <m/>
    <s v="TBD"/>
    <s v="Sealed concrete"/>
    <m/>
    <m/>
    <m/>
    <m/>
    <m/>
    <m/>
    <x v="2"/>
    <m/>
    <n v="0"/>
    <m/>
    <m/>
    <m/>
    <m/>
    <m/>
    <m/>
    <m/>
    <m/>
    <n v="0"/>
    <n v="0"/>
    <n v="100"/>
    <n v="0"/>
    <m/>
    <m/>
    <m/>
    <m/>
    <s v="No"/>
    <s v="No"/>
    <s v="No"/>
    <m/>
    <m/>
    <m/>
    <m/>
    <m/>
    <m/>
    <m/>
    <s v="No"/>
    <s v="Yes"/>
    <s v="No"/>
    <s v="NA"/>
    <m/>
  </r>
  <r>
    <s v="JO-011"/>
    <n v="121.2"/>
    <s v="121.2.03"/>
    <x v="13"/>
    <x v="7"/>
    <s v="LT-SSR1"/>
    <x v="19"/>
    <m/>
    <x v="44"/>
    <s v="8 cavities x 2 CMs"/>
    <m/>
    <n v="16"/>
    <s v="Final"/>
    <s v="Prototype-Testing"/>
    <n v="0.25"/>
    <m/>
    <m/>
    <m/>
    <m/>
    <m/>
    <m/>
    <m/>
    <m/>
    <m/>
    <m/>
    <m/>
    <m/>
    <m/>
    <m/>
    <x v="6"/>
    <n v="5.0999999999999997E-2"/>
    <n v="0.81599999999999995"/>
    <m/>
    <n v="70"/>
    <n v="75"/>
    <m/>
    <m/>
    <m/>
    <m/>
    <m/>
    <n v="0"/>
    <n v="0"/>
    <n v="100"/>
    <n v="0"/>
    <m/>
    <m/>
    <m/>
    <m/>
    <s v="No"/>
    <s v="No"/>
    <s v="No"/>
    <m/>
    <m/>
    <m/>
    <m/>
    <m/>
    <m/>
    <m/>
    <s v="No"/>
    <s v="No"/>
    <s v="No"/>
    <s v="NA"/>
    <s v="Air flow = 16 SCFM"/>
  </r>
  <r>
    <s v="JO-012"/>
    <n v="121.2"/>
    <s v="121.2.03"/>
    <x v="13"/>
    <x v="7"/>
    <s v="LT-SSR2"/>
    <x v="20"/>
    <m/>
    <x v="44"/>
    <s v="5 cavities x 7 CMs"/>
    <m/>
    <n v="35"/>
    <s v="Preliminary"/>
    <s v="Prototype-Testing"/>
    <n v="0.25"/>
    <m/>
    <m/>
    <m/>
    <m/>
    <m/>
    <m/>
    <m/>
    <m/>
    <m/>
    <m/>
    <m/>
    <m/>
    <m/>
    <m/>
    <x v="6"/>
    <n v="0.18"/>
    <n v="6.3"/>
    <m/>
    <n v="70"/>
    <n v="75"/>
    <m/>
    <m/>
    <m/>
    <m/>
    <m/>
    <n v="0"/>
    <n v="0"/>
    <n v="100"/>
    <n v="0"/>
    <m/>
    <m/>
    <m/>
    <m/>
    <s v="No"/>
    <s v="No"/>
    <s v="No"/>
    <m/>
    <m/>
    <m/>
    <m/>
    <m/>
    <m/>
    <m/>
    <s v="No"/>
    <s v="No"/>
    <s v="No"/>
    <s v="NA"/>
    <s v="Air flow = 15 SCFM"/>
  </r>
  <r>
    <s v="JO-013"/>
    <n v="121.2"/>
    <s v="121.2.05"/>
    <x v="14"/>
    <x v="6"/>
    <s v="Cryoplant Building"/>
    <x v="52"/>
    <m/>
    <x v="54"/>
    <m/>
    <m/>
    <n v="1"/>
    <s v="Final"/>
    <s v="Off the Shelf"/>
    <n v="0.05"/>
    <s v="Floor"/>
    <n v="590.4"/>
    <n v="315"/>
    <n v="276"/>
    <n v="165347"/>
    <s v="F(F) 25, F(L) 20"/>
    <m/>
    <s v="Sealed concrete"/>
    <m/>
    <m/>
    <m/>
    <m/>
    <m/>
    <m/>
    <x v="5"/>
    <m/>
    <n v="0"/>
    <m/>
    <n v="60"/>
    <m/>
    <m/>
    <m/>
    <s v="480 V - 3 Phase - 3 Wire"/>
    <n v="480"/>
    <n v="70"/>
    <n v="58196.907134314271"/>
    <n v="58.196907134314273"/>
    <n v="100"/>
    <n v="58.196907134314273"/>
    <m/>
    <m/>
    <m/>
    <m/>
    <s v="Yes"/>
    <m/>
    <m/>
    <m/>
    <m/>
    <m/>
    <m/>
    <m/>
    <m/>
    <m/>
    <s v="Yes"/>
    <s v="No"/>
    <m/>
    <m/>
    <s v="60 gpm for entire cold box station at 60 deg F or higher"/>
  </r>
  <r>
    <s v="JO-014"/>
    <n v="121.2"/>
    <s v="121.2.05"/>
    <x v="14"/>
    <x v="6"/>
    <s v="Cryoplant Building"/>
    <x v="52"/>
    <m/>
    <x v="54"/>
    <m/>
    <m/>
    <n v="1"/>
    <s v="Final"/>
    <s v="Off the Shelf"/>
    <n v="0.05"/>
    <m/>
    <m/>
    <m/>
    <m/>
    <m/>
    <m/>
    <m/>
    <m/>
    <n v="78"/>
    <n v="68"/>
    <n v="55"/>
    <m/>
    <m/>
    <m/>
    <x v="2"/>
    <m/>
    <n v="0"/>
    <m/>
    <m/>
    <m/>
    <m/>
    <m/>
    <s v="240 V - 1 Phase - 2 Wire"/>
    <n v="240"/>
    <n v="10"/>
    <n v="2400"/>
    <n v="2.4"/>
    <n v="100"/>
    <n v="2.4"/>
    <m/>
    <m/>
    <m/>
    <m/>
    <s v="Yes"/>
    <m/>
    <m/>
    <m/>
    <m/>
    <m/>
    <m/>
    <m/>
    <m/>
    <m/>
    <s v="Yes"/>
    <s v="No"/>
    <m/>
    <m/>
    <m/>
  </r>
  <r>
    <s v="JO-015"/>
    <n v="121.2"/>
    <s v="121.2.05"/>
    <x v="14"/>
    <x v="6"/>
    <s v="Cryoplant Building"/>
    <x v="52"/>
    <m/>
    <x v="54"/>
    <m/>
    <m/>
    <n v="1"/>
    <s v="Final"/>
    <s v="Off the Shelf"/>
    <n v="0.05"/>
    <m/>
    <m/>
    <m/>
    <m/>
    <m/>
    <m/>
    <m/>
    <m/>
    <n v="78"/>
    <n v="68"/>
    <n v="55"/>
    <m/>
    <m/>
    <m/>
    <x v="2"/>
    <m/>
    <n v="0"/>
    <m/>
    <m/>
    <m/>
    <m/>
    <m/>
    <s v="120 V - 1 Phase - 2 Wire"/>
    <n v="120"/>
    <n v="110"/>
    <n v="13200"/>
    <n v="13.2"/>
    <n v="100"/>
    <n v="13.200000000000001"/>
    <m/>
    <m/>
    <m/>
    <m/>
    <s v="Yes"/>
    <m/>
    <m/>
    <m/>
    <m/>
    <m/>
    <m/>
    <m/>
    <m/>
    <m/>
    <s v="Yes"/>
    <s v="No"/>
    <m/>
    <m/>
    <m/>
  </r>
  <r>
    <s v="JO-016"/>
    <n v="121.2"/>
    <s v="121.2.05"/>
    <x v="14"/>
    <x v="6"/>
    <s v="Cryoplant Building"/>
    <x v="52"/>
    <m/>
    <x v="54"/>
    <m/>
    <m/>
    <n v="1"/>
    <s v="Final"/>
    <s v="Off the Shelf"/>
    <n v="0.05"/>
    <m/>
    <m/>
    <m/>
    <m/>
    <m/>
    <m/>
    <m/>
    <m/>
    <n v="78"/>
    <n v="68"/>
    <n v="55"/>
    <m/>
    <s v="45,000 cfm in upper_x000a_10,000 cfm in lower portion"/>
    <m/>
    <x v="0"/>
    <n v="15"/>
    <n v="15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s v="No"/>
    <m/>
    <m/>
    <m/>
  </r>
  <r>
    <s v="JO-017"/>
    <n v="121.2"/>
    <s v="121.2.05"/>
    <x v="14"/>
    <x v="6"/>
    <s v="Cryoplant Building"/>
    <x v="52"/>
    <m/>
    <x v="55"/>
    <m/>
    <m/>
    <n v="1"/>
    <s v="Final"/>
    <s v="Off the Shelf"/>
    <n v="0.05"/>
    <s v="Floor"/>
    <n v="74.400000000000006"/>
    <n v="63.6"/>
    <n v="188.4"/>
    <n v="6266"/>
    <m/>
    <m/>
    <m/>
    <n v="78"/>
    <n v="68"/>
    <n v="55"/>
    <m/>
    <m/>
    <m/>
    <x v="2"/>
    <m/>
    <n v="0"/>
    <m/>
    <m/>
    <m/>
    <m/>
    <m/>
    <s v="480 V - 3 Phase - 3 Wire"/>
    <n v="480"/>
    <n v="3.6"/>
    <n v="2992.9837954790196"/>
    <n v="2.9929837954790197"/>
    <n v="100"/>
    <n v="2.9929837954790197"/>
    <m/>
    <m/>
    <m/>
    <m/>
    <s v="Yes"/>
    <m/>
    <m/>
    <m/>
    <m/>
    <m/>
    <m/>
    <m/>
    <m/>
    <m/>
    <s v="Yes"/>
    <s v="No"/>
    <m/>
    <m/>
    <m/>
  </r>
  <r>
    <s v="JO-018"/>
    <n v="121.2"/>
    <s v="121.2.05"/>
    <x v="14"/>
    <x v="6"/>
    <s v="Cryoplant Building"/>
    <x v="52"/>
    <m/>
    <x v="55"/>
    <m/>
    <m/>
    <n v="1"/>
    <s v="Final"/>
    <s v="Off the Shelf"/>
    <n v="0.05"/>
    <m/>
    <m/>
    <m/>
    <m/>
    <m/>
    <m/>
    <m/>
    <m/>
    <n v="78"/>
    <n v="68"/>
    <n v="55"/>
    <m/>
    <m/>
    <m/>
    <x v="2"/>
    <m/>
    <n v="0"/>
    <m/>
    <m/>
    <m/>
    <m/>
    <m/>
    <s v="120 V - 1 Phase - 2 Wire"/>
    <n v="120"/>
    <n v="30"/>
    <n v="3600"/>
    <n v="3.6"/>
    <n v="100"/>
    <n v="3.6"/>
    <m/>
    <m/>
    <m/>
    <m/>
    <s v="Yes"/>
    <m/>
    <m/>
    <m/>
    <m/>
    <m/>
    <m/>
    <m/>
    <m/>
    <m/>
    <s v="Yes"/>
    <s v="No"/>
    <m/>
    <m/>
    <m/>
  </r>
  <r>
    <s v="JO-019"/>
    <n v="121.2"/>
    <s v="121.2.05"/>
    <x v="14"/>
    <x v="6"/>
    <s v="Cryoplant Building"/>
    <x v="52"/>
    <m/>
    <x v="0"/>
    <s v="Cryo Control Cab"/>
    <m/>
    <n v="4"/>
    <s v="Final"/>
    <s v="Off the Shelf"/>
    <n v="0.05"/>
    <s v="Floor"/>
    <n v="32.200000000000003"/>
    <n v="21"/>
    <n v="88.8"/>
    <n v="50"/>
    <m/>
    <m/>
    <m/>
    <n v="78"/>
    <n v="68"/>
    <n v="55"/>
    <m/>
    <m/>
    <m/>
    <x v="0"/>
    <n v="0.5"/>
    <n v="2"/>
    <m/>
    <m/>
    <m/>
    <m/>
    <m/>
    <s v="120 V - 1 Phase - 2 Wire"/>
    <n v="120"/>
    <n v="30"/>
    <n v="3600"/>
    <n v="14.4"/>
    <n v="100"/>
    <n v="14.4"/>
    <m/>
    <m/>
    <m/>
    <m/>
    <s v="Yes"/>
    <m/>
    <m/>
    <m/>
    <m/>
    <m/>
    <m/>
    <m/>
    <m/>
    <m/>
    <s v="Yes"/>
    <s v="No"/>
    <m/>
    <m/>
    <m/>
  </r>
  <r>
    <s v="JO-020"/>
    <n v="121.2"/>
    <s v="121.2.05"/>
    <x v="14"/>
    <x v="6"/>
    <s v="Cryoplant Building"/>
    <x v="52"/>
    <m/>
    <x v="56"/>
    <s v="Lhe"/>
    <m/>
    <n v="1"/>
    <s v="Conceptual"/>
    <s v="Completely Unknown"/>
    <n v="1"/>
    <s v="Floor"/>
    <m/>
    <m/>
    <m/>
    <m/>
    <m/>
    <m/>
    <m/>
    <n v="78"/>
    <n v="68"/>
    <n v="55"/>
    <m/>
    <m/>
    <m/>
    <x v="2"/>
    <m/>
    <n v="0"/>
    <m/>
    <m/>
    <m/>
    <m/>
    <m/>
    <s v="480 V - 3 Phase - 3 Wire"/>
    <n v="480"/>
    <n v="6"/>
    <n v="4988.3063257983667"/>
    <n v="4.9883063257983666"/>
    <n v="100"/>
    <n v="4.9883063257983666"/>
    <m/>
    <m/>
    <m/>
    <m/>
    <m/>
    <m/>
    <m/>
    <m/>
    <m/>
    <m/>
    <m/>
    <m/>
    <m/>
    <m/>
    <s v="Yes"/>
    <s v="No"/>
    <m/>
    <m/>
    <m/>
  </r>
  <r>
    <s v="JO-021"/>
    <n v="121.2"/>
    <s v="121.2.05"/>
    <x v="14"/>
    <x v="6"/>
    <s v="Cryoplant Building"/>
    <x v="52"/>
    <m/>
    <x v="57"/>
    <m/>
    <m/>
    <n v="1"/>
    <s v="Final"/>
    <s v="Off the Shelf"/>
    <n v="0.05"/>
    <s v="Suspended"/>
    <m/>
    <m/>
    <m/>
    <m/>
    <m/>
    <m/>
    <m/>
    <n v="78"/>
    <n v="68"/>
    <n v="55"/>
    <m/>
    <m/>
    <m/>
    <x v="2"/>
    <m/>
    <n v="0"/>
    <m/>
    <m/>
    <m/>
    <m/>
    <m/>
    <s v="480 V - 3 Phase - 3 Wire"/>
    <n v="480"/>
    <n v="60"/>
    <n v="49883.06325798366"/>
    <n v="49.883063257983657"/>
    <n v="100"/>
    <n v="49.883063257983672"/>
    <m/>
    <m/>
    <m/>
    <m/>
    <s v="Yes"/>
    <m/>
    <m/>
    <m/>
    <m/>
    <m/>
    <m/>
    <m/>
    <m/>
    <m/>
    <s v="Yes"/>
    <s v="No"/>
    <m/>
    <m/>
    <m/>
  </r>
  <r>
    <s v="JO-022"/>
    <n v="121.2"/>
    <s v="121.2.05"/>
    <x v="14"/>
    <x v="6"/>
    <s v="Cryoplant Building"/>
    <x v="52"/>
    <m/>
    <x v="58"/>
    <s v="For UPS"/>
    <m/>
    <n v="1"/>
    <s v="Conceptual"/>
    <s v="Completely Unknown"/>
    <n v="1"/>
    <s v="Floor"/>
    <m/>
    <m/>
    <m/>
    <m/>
    <m/>
    <m/>
    <m/>
    <n v="78"/>
    <n v="68"/>
    <n v="55"/>
    <m/>
    <m/>
    <m/>
    <x v="2"/>
    <m/>
    <n v="0"/>
    <m/>
    <m/>
    <m/>
    <m/>
    <m/>
    <m/>
    <m/>
    <m/>
    <n v="0"/>
    <n v="0"/>
    <n v="100"/>
    <n v="0"/>
    <n v="25"/>
    <m/>
    <m/>
    <m/>
    <s v="Yes"/>
    <s v="TBD"/>
    <m/>
    <m/>
    <m/>
    <m/>
    <m/>
    <m/>
    <m/>
    <m/>
    <s v="No"/>
    <s v="No"/>
    <m/>
    <m/>
    <m/>
  </r>
  <r>
    <s v="JO-023"/>
    <n v="121.2"/>
    <s v="121.2.05"/>
    <x v="14"/>
    <x v="6"/>
    <s v="Cryoplant Building"/>
    <x v="53"/>
    <m/>
    <x v="59"/>
    <s v="Mycom"/>
    <m/>
    <n v="1"/>
    <s v="Final"/>
    <s v="Off the Shelf"/>
    <n v="0.05"/>
    <s v="Floor"/>
    <n v="139.19999999999999"/>
    <n v="69.599999999999994"/>
    <n v="88.8"/>
    <n v="7000"/>
    <s v="F(F) 25, F(L) 20"/>
    <m/>
    <s v="Sealed concrete"/>
    <n v="68"/>
    <s v="Amb + 10"/>
    <s v="None"/>
    <m/>
    <m/>
    <m/>
    <x v="4"/>
    <n v="83"/>
    <n v="83"/>
    <m/>
    <m/>
    <m/>
    <m/>
    <m/>
    <s v="480 V - 3 Phase - 3 Wire"/>
    <n v="480"/>
    <n v="600"/>
    <n v="498830.63257983665"/>
    <n v="498.83063257983662"/>
    <n v="100"/>
    <n v="498.83063257983667"/>
    <m/>
    <m/>
    <m/>
    <m/>
    <m/>
    <m/>
    <m/>
    <m/>
    <m/>
    <m/>
    <m/>
    <m/>
    <m/>
    <m/>
    <s v="Yes"/>
    <m/>
    <m/>
    <m/>
    <s v="ICW @ 200 gpm"/>
  </r>
  <r>
    <s v="JO-024"/>
    <n v="121.2"/>
    <s v="121.2.05"/>
    <x v="14"/>
    <x v="6"/>
    <s v="Cryoplant Building"/>
    <x v="53"/>
    <m/>
    <x v="32"/>
    <s v="SP"/>
    <m/>
    <n v="1"/>
    <s v="Final"/>
    <s v="Off the Shelf"/>
    <n v="0.05"/>
    <s v="Floor"/>
    <n v="220.8"/>
    <n v="122.4"/>
    <n v="174"/>
    <n v="26455"/>
    <s v="F(F) 25, F(L) 20"/>
    <m/>
    <s v="Sealed concrete"/>
    <n v="68"/>
    <s v="Amb + 10"/>
    <s v="None"/>
    <m/>
    <m/>
    <m/>
    <x v="4"/>
    <n v="917"/>
    <n v="917"/>
    <m/>
    <m/>
    <m/>
    <m/>
    <m/>
    <s v="Other (specify)"/>
    <n v="4160"/>
    <n v="55.5"/>
    <n v="399895.89045150235"/>
    <n v="399.89589045150234"/>
    <n v="100"/>
    <n v="399.89589045150234"/>
    <m/>
    <m/>
    <m/>
    <m/>
    <m/>
    <m/>
    <m/>
    <m/>
    <m/>
    <m/>
    <m/>
    <m/>
    <m/>
    <m/>
    <s v="Yes"/>
    <m/>
    <m/>
    <m/>
    <s v="ICW @ 240 gpm"/>
  </r>
  <r>
    <s v="JO-025"/>
    <n v="121.2"/>
    <s v="121.2.05"/>
    <x v="14"/>
    <x v="6"/>
    <s v="Cryoplant Building"/>
    <x v="53"/>
    <m/>
    <x v="32"/>
    <s v="LP"/>
    <m/>
    <n v="1"/>
    <s v="Final"/>
    <s v="Off the Shelf"/>
    <n v="0.05"/>
    <s v="Floor"/>
    <n v="220.8"/>
    <n v="122.4"/>
    <n v="174"/>
    <n v="26455"/>
    <s v="F(F) 25, F(L) 20"/>
    <m/>
    <s v="Sealed concrete"/>
    <n v="68"/>
    <s v="Amb + 10"/>
    <s v="None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ICW @ 240 gpm"/>
  </r>
  <r>
    <s v="JO-026"/>
    <n v="121.2"/>
    <s v="121.2.05"/>
    <x v="14"/>
    <x v="6"/>
    <s v="Cryoplant Building"/>
    <x v="53"/>
    <m/>
    <x v="32"/>
    <s v="HP"/>
    <m/>
    <n v="2"/>
    <s v="Final"/>
    <s v="Off the Shelf"/>
    <n v="0.05"/>
    <s v="Floor"/>
    <n v="220.8"/>
    <n v="122.4"/>
    <n v="174"/>
    <n v="26455"/>
    <s v="F(F) 25, F(L) 20"/>
    <m/>
    <s v="Sealed concrete"/>
    <n v="68"/>
    <s v="Amb + 10"/>
    <s v="None"/>
    <m/>
    <m/>
    <m/>
    <x v="4"/>
    <n v="1400"/>
    <n v="2800"/>
    <m/>
    <m/>
    <m/>
    <m/>
    <m/>
    <s v="Other (specify)"/>
    <n v="4160"/>
    <n v="100"/>
    <n v="720533.13594865287"/>
    <n v="1441.0662718973058"/>
    <n v="100"/>
    <n v="1441.0662718973058"/>
    <m/>
    <m/>
    <m/>
    <m/>
    <m/>
    <m/>
    <m/>
    <m/>
    <m/>
    <m/>
    <m/>
    <m/>
    <m/>
    <m/>
    <s v="Yes"/>
    <m/>
    <m/>
    <m/>
    <s v="ICW @ 480 gpm"/>
  </r>
  <r>
    <s v="JO-027"/>
    <n v="121.2"/>
    <s v="121.2.05"/>
    <x v="14"/>
    <x v="6"/>
    <s v="Cryoplant Building"/>
    <x v="53"/>
    <m/>
    <x v="43"/>
    <s v="Gas Mgmt"/>
    <m/>
    <n v="2"/>
    <s v="Final"/>
    <s v="Off the Shelf"/>
    <n v="0.05"/>
    <s v="Floor"/>
    <n v="196.8"/>
    <n v="39.6"/>
    <n v="86.4"/>
    <n v="3750"/>
    <s v="F(F) 25, F(L) 20"/>
    <m/>
    <s v="Sealed concrete"/>
    <n v="68"/>
    <s v="Amb + 10"/>
    <s v="None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O-028"/>
    <n v="121.2"/>
    <s v="121.2.05"/>
    <x v="14"/>
    <x v="6"/>
    <s v="Cryoplant Building"/>
    <x v="53"/>
    <m/>
    <x v="32"/>
    <s v="Oil Absorber"/>
    <m/>
    <n v="1"/>
    <s v="Final"/>
    <s v="Off the Shelf"/>
    <n v="0.05"/>
    <s v="Floor"/>
    <n v="91.2"/>
    <n v="76.8"/>
    <n v="146.4"/>
    <n v="8160"/>
    <s v="F(F) 25, F(L) 20"/>
    <m/>
    <s v="Sealed concrete"/>
    <n v="68"/>
    <s v="Amb + 10"/>
    <s v="None"/>
    <m/>
    <m/>
    <m/>
    <x v="2"/>
    <m/>
    <n v="0"/>
    <m/>
    <m/>
    <m/>
    <m/>
    <m/>
    <s v="480 V - 3 Phase - 3 Wire"/>
    <n v="480"/>
    <n v="37"/>
    <n v="30761.222342423258"/>
    <n v="30.76122234242326"/>
    <n v="100"/>
    <n v="30.761222342423263"/>
    <m/>
    <m/>
    <m/>
    <m/>
    <m/>
    <m/>
    <m/>
    <m/>
    <m/>
    <m/>
    <m/>
    <m/>
    <m/>
    <m/>
    <s v="Yes"/>
    <m/>
    <m/>
    <m/>
    <m/>
  </r>
  <r>
    <s v="JO-029"/>
    <n v="121.2"/>
    <s v="121.2.05"/>
    <x v="14"/>
    <x v="6"/>
    <s v="Cryoplant Building"/>
    <x v="53"/>
    <m/>
    <x v="32"/>
    <s v="Oil Coalscr"/>
    <m/>
    <n v="1"/>
    <s v="Final"/>
    <s v="Off the Shelf"/>
    <n v="0.05"/>
    <s v="Floor"/>
    <n v="139.19999999999999"/>
    <n v="40.799999999999997"/>
    <n v="110.4"/>
    <n v="5511"/>
    <s v="F(F) 25, F(L) 20"/>
    <m/>
    <s v="Sealed concrete"/>
    <n v="68"/>
    <s v="Amb + 10"/>
    <s v="None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O-030"/>
    <n v="121.2"/>
    <s v="121.2.05"/>
    <x v="14"/>
    <x v="6"/>
    <s v="Cryoplant Building"/>
    <x v="53"/>
    <m/>
    <x v="32"/>
    <s v="Oil Dryer"/>
    <m/>
    <n v="1"/>
    <s v="Final"/>
    <s v="Off the Shelf"/>
    <n v="0.05"/>
    <s v="Floor"/>
    <n v="74.400000000000006"/>
    <n v="78"/>
    <n v="100.8"/>
    <n v="1984"/>
    <s v="F(F) 25, F(L) 20"/>
    <m/>
    <s v="Sealed concrete"/>
    <n v="68"/>
    <s v="Amb + 10"/>
    <s v="None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O-031"/>
    <n v="121.2"/>
    <s v="121.2.05"/>
    <x v="14"/>
    <x v="6"/>
    <s v="Cryoplant Building"/>
    <x v="53"/>
    <m/>
    <x v="32"/>
    <s v="LP Oil Absrbr"/>
    <m/>
    <n v="3"/>
    <s v="Final"/>
    <s v="Off the Shelf"/>
    <n v="0.05"/>
    <s v="Floor"/>
    <n v="393.6"/>
    <n v="141.6"/>
    <n v="178.8"/>
    <n v="39685"/>
    <s v="F(F) 25, F(L) 20"/>
    <m/>
    <s v="Sealed concrete"/>
    <n v="68"/>
    <s v="Amb + 10"/>
    <s v="None"/>
    <m/>
    <m/>
    <m/>
    <x v="2"/>
    <m/>
    <n v="0"/>
    <m/>
    <m/>
    <m/>
    <m/>
    <m/>
    <s v="480 V - 3 Phase - 3 Wire"/>
    <n v="480"/>
    <n v="37"/>
    <n v="30761.222342423258"/>
    <n v="92.283667027269786"/>
    <n v="100"/>
    <n v="92.283667027269786"/>
    <m/>
    <m/>
    <m/>
    <m/>
    <m/>
    <m/>
    <m/>
    <m/>
    <m/>
    <m/>
    <m/>
    <m/>
    <m/>
    <m/>
    <s v="Yes"/>
    <m/>
    <m/>
    <m/>
    <m/>
  </r>
  <r>
    <s v="JO-032"/>
    <n v="121.2"/>
    <s v="121.2.05"/>
    <x v="14"/>
    <x v="6"/>
    <s v="Cryoplant Building"/>
    <x v="53"/>
    <m/>
    <x v="0"/>
    <s v="SP/LP Control Cab"/>
    <m/>
    <n v="1"/>
    <s v="Final"/>
    <s v="Off the Shelf"/>
    <n v="0.05"/>
    <s v="Floor"/>
    <n v="189.6"/>
    <n v="24"/>
    <n v="86.4"/>
    <n v="2200"/>
    <s v="F(F) 25, F(L) 20"/>
    <m/>
    <s v="Sealed concrete"/>
    <n v="68"/>
    <s v="Amb + 10"/>
    <s v="None"/>
    <m/>
    <m/>
    <m/>
    <x v="0"/>
    <n v="0.5"/>
    <n v="0.5"/>
    <m/>
    <m/>
    <m/>
    <m/>
    <m/>
    <s v="480 V - 3 Phase - 3 Wire"/>
    <n v="480"/>
    <n v="20"/>
    <n v="16627.687752661222"/>
    <n v="16.627687752661224"/>
    <n v="100"/>
    <n v="16.627687752661224"/>
    <m/>
    <m/>
    <m/>
    <m/>
    <m/>
    <m/>
    <m/>
    <m/>
    <m/>
    <m/>
    <m/>
    <m/>
    <m/>
    <m/>
    <s v="Yes"/>
    <m/>
    <m/>
    <m/>
    <m/>
  </r>
  <r>
    <s v="JO-033"/>
    <n v="121.2"/>
    <s v="121.2.05"/>
    <x v="14"/>
    <x v="6"/>
    <s v="Cryoplant Building"/>
    <x v="53"/>
    <m/>
    <x v="0"/>
    <s v="HP Control Cab"/>
    <m/>
    <n v="1"/>
    <s v="Final"/>
    <s v="Off the Shelf"/>
    <n v="0.05"/>
    <s v="Floor"/>
    <n v="157.19999999999999"/>
    <n v="24"/>
    <n v="86.4"/>
    <n v="2200"/>
    <s v="F(F) 25, F(L) 20"/>
    <m/>
    <s v="Sealed concrete"/>
    <n v="68"/>
    <s v="Amb + 10"/>
    <s v="None"/>
    <m/>
    <m/>
    <m/>
    <x v="0"/>
    <n v="0.5"/>
    <n v="0.5"/>
    <m/>
    <m/>
    <m/>
    <m/>
    <m/>
    <s v="480 V - 3 Phase - 3 Wire"/>
    <n v="480"/>
    <n v="20"/>
    <n v="16627.687752661222"/>
    <n v="16.627687752661224"/>
    <n v="100"/>
    <n v="16.627687752661224"/>
    <m/>
    <m/>
    <m/>
    <m/>
    <m/>
    <m/>
    <m/>
    <m/>
    <m/>
    <m/>
    <m/>
    <m/>
    <m/>
    <m/>
    <s v="Yes"/>
    <m/>
    <m/>
    <m/>
    <m/>
  </r>
  <r>
    <s v="JO-034"/>
    <n v="121.2"/>
    <s v="121.2.05"/>
    <x v="14"/>
    <x v="6"/>
    <s v="Cryoplant Building"/>
    <x v="53"/>
    <m/>
    <x v="0"/>
    <s v="Inventory Ctrl Cab"/>
    <m/>
    <n v="1"/>
    <s v="Final"/>
    <s v="Off the Shelf"/>
    <n v="0.05"/>
    <s v="Floor"/>
    <n v="139.19999999999999"/>
    <n v="40.799999999999997"/>
    <n v="110.4"/>
    <n v="1000"/>
    <s v="F(F) 25, F(L) 20"/>
    <m/>
    <s v="Sealed concrete"/>
    <n v="68"/>
    <s v="Amb + 10"/>
    <s v="None"/>
    <m/>
    <m/>
    <m/>
    <x v="0"/>
    <n v="0.5"/>
    <n v="0.5"/>
    <m/>
    <m/>
    <m/>
    <m/>
    <m/>
    <s v="480 V - 3 Phase - 3 Wire"/>
    <n v="480"/>
    <n v="20"/>
    <n v="16627.687752661222"/>
    <n v="16.627687752661224"/>
    <n v="100"/>
    <n v="16.627687752661224"/>
    <m/>
    <m/>
    <m/>
    <m/>
    <m/>
    <m/>
    <m/>
    <m/>
    <m/>
    <m/>
    <m/>
    <m/>
    <m/>
    <m/>
    <s v="Yes"/>
    <m/>
    <m/>
    <m/>
    <m/>
  </r>
  <r>
    <s v="JO-035"/>
    <n v="121.2"/>
    <s v="121.2.05"/>
    <x v="14"/>
    <x v="6"/>
    <s v="Cryoplant Building"/>
    <x v="53"/>
    <m/>
    <x v="32"/>
    <s v="Purifier Skid"/>
    <m/>
    <n v="1"/>
    <s v="Final"/>
    <s v="Off the Shelf"/>
    <n v="0.05"/>
    <s v="Floor"/>
    <n v="36"/>
    <n v="36"/>
    <n v="117.6"/>
    <n v="2200"/>
    <s v="F(F) 25, F(L) 20"/>
    <m/>
    <s v="Sealed concrete"/>
    <n v="68"/>
    <s v="Amb + 10"/>
    <s v="None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m/>
  </r>
  <r>
    <s v="JO-036-A"/>
    <n v="121.2"/>
    <s v="121.2.05"/>
    <x v="14"/>
    <x v="4"/>
    <s v="PUB"/>
    <x v="53"/>
    <m/>
    <x v="59"/>
    <s v="Air"/>
    <m/>
    <n v="1"/>
    <s v="Final"/>
    <s v="Off the Shelf"/>
    <n v="0.05"/>
    <s v="Floor"/>
    <n v="81.599999999999994"/>
    <n v="40.799999999999997"/>
    <n v="67.2"/>
    <n v="500"/>
    <s v="F(F) 25, F(L) 20"/>
    <m/>
    <s v="Sealed concrete"/>
    <n v="68"/>
    <s v="Amb + 10"/>
    <s v="None"/>
    <m/>
    <m/>
    <m/>
    <x v="0"/>
    <n v="44"/>
    <n v="44"/>
    <m/>
    <m/>
    <m/>
    <m/>
    <m/>
    <s v="480 V - 3 Phase - 3 Wire"/>
    <n v="480"/>
    <n v="110"/>
    <n v="91452.282639636716"/>
    <n v="91.452282639636721"/>
    <n v="100"/>
    <n v="91.452282639636721"/>
    <m/>
    <m/>
    <m/>
    <m/>
    <m/>
    <m/>
    <m/>
    <m/>
    <m/>
    <m/>
    <m/>
    <m/>
    <m/>
    <m/>
    <s v="Yes"/>
    <m/>
    <m/>
    <m/>
    <m/>
  </r>
  <r>
    <s v="JO-036-B"/>
    <n v="121.2"/>
    <s v="121.2.05"/>
    <x v="14"/>
    <x v="4"/>
    <s v="PUB"/>
    <x v="53"/>
    <m/>
    <x v="59"/>
    <s v="Standby Air Compressor"/>
    <m/>
    <n v="1"/>
    <s v="Final"/>
    <s v="Off the Shelf"/>
    <n v="0.05"/>
    <s v="Floor"/>
    <n v="81.599999999999994"/>
    <n v="40.799999999999997"/>
    <n v="67.2"/>
    <n v="500"/>
    <s v="F(F) 25, F(L) 20"/>
    <m/>
    <s v="Sealed concrete"/>
    <n v="68"/>
    <s v="Amb + 10"/>
    <s v="None"/>
    <m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m/>
    <m/>
    <m/>
    <s v="Allocated space only for 1 standby"/>
  </r>
  <r>
    <s v="JO-037"/>
    <n v="121.2"/>
    <s v="121.2.05"/>
    <x v="14"/>
    <x v="6"/>
    <s v="Cryoplant Building"/>
    <x v="53"/>
    <m/>
    <x v="57"/>
    <s v="Weld Receptacle"/>
    <m/>
    <n v="1"/>
    <s v="Final"/>
    <s v="Off the Shelf"/>
    <n v="0.05"/>
    <s v="Suspended"/>
    <m/>
    <m/>
    <m/>
    <m/>
    <m/>
    <m/>
    <m/>
    <n v="68"/>
    <s v="Amb + 10"/>
    <s v="None"/>
    <m/>
    <m/>
    <m/>
    <x v="2"/>
    <m/>
    <n v="0"/>
    <m/>
    <m/>
    <m/>
    <m/>
    <m/>
    <s v="480 V - 3 Phase - 3 Wire"/>
    <n v="480"/>
    <n v="60"/>
    <n v="49883.06325798366"/>
    <n v="49.883063257983657"/>
    <n v="100"/>
    <n v="49.883063257983672"/>
    <m/>
    <m/>
    <m/>
    <m/>
    <m/>
    <m/>
    <m/>
    <m/>
    <m/>
    <m/>
    <m/>
    <m/>
    <m/>
    <m/>
    <s v="Yes"/>
    <m/>
    <m/>
    <m/>
    <m/>
  </r>
  <r>
    <s v="JO-038"/>
    <n v="121.2"/>
    <s v="121.2.05"/>
    <x v="14"/>
    <x v="6"/>
    <s v="Cryoplant Building"/>
    <x v="53"/>
    <m/>
    <x v="60"/>
    <m/>
    <m/>
    <n v="1"/>
    <s v="Final"/>
    <s v="Off the Shelf"/>
    <n v="0.05"/>
    <m/>
    <m/>
    <m/>
    <m/>
    <m/>
    <m/>
    <m/>
    <m/>
    <n v="68"/>
    <s v="Amb + 10"/>
    <s v="None"/>
    <m/>
    <s v="45,000 cfm in upper_x000a_10,000 cfm in lower portion"/>
    <m/>
    <x v="0"/>
    <n v="200"/>
    <n v="200"/>
    <m/>
    <m/>
    <m/>
    <m/>
    <m/>
    <m/>
    <m/>
    <m/>
    <n v="0"/>
    <n v="0"/>
    <n v="100"/>
    <n v="0"/>
    <n v="25"/>
    <m/>
    <m/>
    <m/>
    <m/>
    <m/>
    <m/>
    <m/>
    <m/>
    <m/>
    <m/>
    <m/>
    <m/>
    <m/>
    <s v="No"/>
    <s v="No"/>
    <m/>
    <m/>
    <m/>
  </r>
  <r>
    <s v="JO-039"/>
    <n v="121.2"/>
    <s v="121.2.05"/>
    <x v="14"/>
    <x v="6"/>
    <s v="Cryoplant Building"/>
    <x v="54"/>
    <m/>
    <x v="60"/>
    <m/>
    <m/>
    <n v="1"/>
    <s v="Final"/>
    <s v="Off the Shelf"/>
    <n v="0.05"/>
    <m/>
    <m/>
    <m/>
    <m/>
    <m/>
    <m/>
    <m/>
    <m/>
    <n v="68"/>
    <n v="78"/>
    <n v="55"/>
    <s v="Yes"/>
    <m/>
    <m/>
    <x v="2"/>
    <m/>
    <n v="0"/>
    <m/>
    <m/>
    <m/>
    <m/>
    <m/>
    <m/>
    <m/>
    <m/>
    <n v="0"/>
    <n v="0"/>
    <n v="100"/>
    <n v="0"/>
    <m/>
    <m/>
    <m/>
    <m/>
    <m/>
    <m/>
    <m/>
    <m/>
    <m/>
    <m/>
    <m/>
    <m/>
    <m/>
    <m/>
    <s v="No"/>
    <s v="No"/>
    <m/>
    <m/>
    <m/>
  </r>
  <r>
    <s v="JO-040"/>
    <n v="121.2"/>
    <s v="121.2.05"/>
    <x v="14"/>
    <x v="6"/>
    <s v="Cryoplant Building"/>
    <x v="54"/>
    <m/>
    <x v="0"/>
    <s v="Main Network Room"/>
    <n v="2"/>
    <n v="3"/>
    <s v="Final"/>
    <s v="Off the Shelf"/>
    <n v="0.05"/>
    <s v="Floor"/>
    <n v="24"/>
    <n v="48"/>
    <n v="96"/>
    <m/>
    <m/>
    <m/>
    <m/>
    <m/>
    <m/>
    <m/>
    <m/>
    <m/>
    <m/>
    <x v="0"/>
    <n v="0.5"/>
    <n v="1.5"/>
    <m/>
    <m/>
    <m/>
    <m/>
    <m/>
    <s v="208Y/120 V - 3 Phase - 4 Wire"/>
    <n v="30"/>
    <n v="3.2"/>
    <n v="166.27687752661222"/>
    <n v="0.49883063257983667"/>
    <n v="100"/>
    <n v="0.49883063257983667"/>
    <m/>
    <m/>
    <m/>
    <m/>
    <m/>
    <m/>
    <m/>
    <s v="Other"/>
    <s v="Open"/>
    <s v="Left AND Right"/>
    <s v="Closed"/>
    <s v="Yes"/>
    <m/>
    <m/>
    <s v="No"/>
    <m/>
    <m/>
    <m/>
    <s v="1-30A/208V ckt fed from UPS, 1 30A/208V ckt fed from bldg pwr, 1 20A/120V ckt fed from bldg pwr"/>
  </r>
  <r>
    <s v="JO-041"/>
    <n v="121.2"/>
    <s v="121.2.05"/>
    <x v="14"/>
    <x v="6"/>
    <s v="Cryoplant Building"/>
    <x v="54"/>
    <m/>
    <x v="0"/>
    <s v="Cryo Specific Rack"/>
    <m/>
    <n v="2"/>
    <s v="Final"/>
    <s v="Off the Shelf"/>
    <n v="0.05"/>
    <s v="Floor"/>
    <n v="24"/>
    <n v="48"/>
    <n v="96"/>
    <m/>
    <m/>
    <m/>
    <m/>
    <m/>
    <m/>
    <m/>
    <m/>
    <m/>
    <m/>
    <x v="0"/>
    <n v="0.5"/>
    <n v="1"/>
    <m/>
    <m/>
    <m/>
    <m/>
    <m/>
    <s v="208Y/120 V - 3 Phase - 4 Wire"/>
    <n v="30"/>
    <n v="3.2"/>
    <n v="166.27687752661222"/>
    <n v="0.33255375505322443"/>
    <n v="100"/>
    <n v="0.33255375505322443"/>
    <m/>
    <m/>
    <m/>
    <m/>
    <m/>
    <m/>
    <m/>
    <s v="Other"/>
    <s v="Open"/>
    <s v="Left AND Right"/>
    <s v="Closed"/>
    <s v="Yes"/>
    <m/>
    <m/>
    <s v="No"/>
    <m/>
    <m/>
    <m/>
    <s v="1-30A/208V ckt fed from UPS, 1 30A/208V ckt fed from bldg pwr, 1 20A/120V ckt fed from bldg pw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applyNumberFormats="0" applyBorderFormats="0" applyFontFormats="0" applyPatternFormats="0" applyAlignmentFormats="0" applyWidthHeightFormats="1" dataCaption="Values" updatedVersion="6" minRefreshableVersion="3" colGrandTotals="0" itemPrintTitles="1" createdVersion="6" outline="1" outlineData="1" rowHeaderCaption="Systems and Components">
  <location ref="A6:G31" firstHeaderRow="0" firstDataRow="1" firstDataCol="1" rowPageCount="3" colPageCount="1"/>
  <pivotFields count="63">
    <pivotField showAll="0"/>
    <pivotField showAll="0"/>
    <pivotField subtotalTop="0" multipleItemSelectionAllowed="1" showAll="0"/>
    <pivotField axis="axisPage" subtotalTop="0" multipleItemSelectionAllowed="1" showAll="0">
      <items count="26">
        <item m="1" x="19"/>
        <item m="1" x="20"/>
        <item m="1" x="16"/>
        <item m="1" x="22"/>
        <item m="1" x="21"/>
        <item h="1" x="8"/>
        <item h="1" x="2"/>
        <item h="1" x="0"/>
        <item h="1" x="3"/>
        <item x="7"/>
        <item h="1" x="5"/>
        <item m="1" x="23"/>
        <item m="1" x="24"/>
        <item m="1" x="18"/>
        <item h="1" x="1"/>
        <item m="1" x="17"/>
        <item h="1" x="9"/>
        <item h="1" x="13"/>
        <item m="1" x="15"/>
        <item h="1" x="12"/>
        <item h="1" x="6"/>
        <item h="1" x="10"/>
        <item h="1" x="11"/>
        <item h="1" x="4"/>
        <item h="1" x="14"/>
        <item t="default"/>
      </items>
    </pivotField>
    <pivotField axis="axisPage" multipleItemSelectionAllowed="1" showAll="0">
      <items count="10">
        <item x="5"/>
        <item x="2"/>
        <item x="1"/>
        <item x="6"/>
        <item x="3"/>
        <item x="0"/>
        <item x="7"/>
        <item x="4"/>
        <item m="1" x="8"/>
        <item t="default"/>
      </items>
    </pivotField>
    <pivotField multipleItemSelectionAllowed="1" showAll="0"/>
    <pivotField axis="axisRow" showAll="0" sortType="ascending">
      <items count="70">
        <item x="24"/>
        <item x="3"/>
        <item x="40"/>
        <item x="29"/>
        <item x="52"/>
        <item x="4"/>
        <item x="44"/>
        <item m="1" x="62"/>
        <item x="16"/>
        <item x="0"/>
        <item m="1" x="65"/>
        <item x="42"/>
        <item x="5"/>
        <item x="15"/>
        <item m="1" x="66"/>
        <item x="10"/>
        <item x="23"/>
        <item x="22"/>
        <item x="17"/>
        <item x="49"/>
        <item m="1" x="56"/>
        <item x="38"/>
        <item x="1"/>
        <item x="36"/>
        <item m="1" x="59"/>
        <item m="1" x="67"/>
        <item m="1" x="58"/>
        <item x="2"/>
        <item x="45"/>
        <item x="26"/>
        <item x="21"/>
        <item x="41"/>
        <item x="46"/>
        <item x="6"/>
        <item x="8"/>
        <item x="33"/>
        <item x="7"/>
        <item x="47"/>
        <item x="11"/>
        <item x="25"/>
        <item x="54"/>
        <item x="35"/>
        <item m="1" x="68"/>
        <item x="13"/>
        <item m="1" x="64"/>
        <item x="28"/>
        <item m="1" x="60"/>
        <item m="1" x="55"/>
        <item m="1" x="63"/>
        <item m="1" x="57"/>
        <item x="9"/>
        <item x="14"/>
        <item x="43"/>
        <item x="30"/>
        <item x="18"/>
        <item x="31"/>
        <item x="34"/>
        <item x="32"/>
        <item x="37"/>
        <item x="19"/>
        <item x="20"/>
        <item m="1" x="61"/>
        <item x="12"/>
        <item x="51"/>
        <item x="50"/>
        <item x="53"/>
        <item x="39"/>
        <item x="27"/>
        <item x="48"/>
        <item t="default"/>
      </items>
    </pivotField>
    <pivotField showAll="0" defaultSubtotal="0"/>
    <pivotField axis="axisRow" showAll="0" sortType="ascending" defaultSubtotal="0">
      <items count="77">
        <item x="12"/>
        <item x="14"/>
        <item x="55"/>
        <item x="15"/>
        <item x="47"/>
        <item x="37"/>
        <item x="51"/>
        <item m="1" x="63"/>
        <item m="1" x="66"/>
        <item x="42"/>
        <item x="36"/>
        <item x="45"/>
        <item x="40"/>
        <item x="1"/>
        <item m="1" x="73"/>
        <item m="1" x="61"/>
        <item x="50"/>
        <item x="9"/>
        <item x="54"/>
        <item x="59"/>
        <item m="1" x="75"/>
        <item x="5"/>
        <item x="6"/>
        <item m="1" x="68"/>
        <item x="20"/>
        <item x="23"/>
        <item x="28"/>
        <item x="44"/>
        <item x="52"/>
        <item x="38"/>
        <item m="1" x="65"/>
        <item x="16"/>
        <item x="60"/>
        <item m="1" x="71"/>
        <item x="24"/>
        <item x="21"/>
        <item x="22"/>
        <item x="58"/>
        <item x="35"/>
        <item x="18"/>
        <item m="1" x="76"/>
        <item m="1" x="72"/>
        <item x="41"/>
        <item x="48"/>
        <item x="11"/>
        <item x="2"/>
        <item m="1" x="67"/>
        <item x="30"/>
        <item x="31"/>
        <item x="43"/>
        <item x="8"/>
        <item m="1" x="62"/>
        <item m="1" x="70"/>
        <item x="3"/>
        <item x="27"/>
        <item x="33"/>
        <item x="19"/>
        <item x="26"/>
        <item x="25"/>
        <item x="4"/>
        <item x="53"/>
        <item x="17"/>
        <item x="0"/>
        <item x="10"/>
        <item x="13"/>
        <item x="46"/>
        <item m="1" x="74"/>
        <item x="32"/>
        <item x="49"/>
        <item x="56"/>
        <item x="34"/>
        <item x="29"/>
        <item m="1" x="69"/>
        <item m="1" x="64"/>
        <item x="39"/>
        <item x="57"/>
        <item x="7"/>
      </items>
    </pivotField>
    <pivotField showAll="0"/>
    <pivotField showAll="0"/>
    <pivotField dataField="1" subtotalTop="0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ubtotalTop="0" showAll="0"/>
    <pivotField subtotalTop="0" showAll="0"/>
    <pivotField subtotalTop="0" showAll="0"/>
    <pivotField showAll="0" defaultSubtotal="0"/>
    <pivotField showAll="0" defaultSubtotal="0"/>
    <pivotField showAll="0" defaultSubtotal="0"/>
    <pivotField subtotalTop="0" showAll="0"/>
    <pivotField showAll="0" defaultSubtotal="0"/>
    <pivotField showAll="0" defaultSubtotal="0"/>
    <pivotField axis="axisPage" multipleItemSelectionAllowed="1" showAll="0" defaultSubtotal="0">
      <items count="9">
        <item h="1" m="1" x="7"/>
        <item x="2"/>
        <item x="4"/>
        <item x="1"/>
        <item x="5"/>
        <item x="3"/>
        <item x="0"/>
        <item x="6"/>
        <item h="1" m="1" x="8"/>
      </items>
    </pivotField>
    <pivotField showAll="0" defaultSubtotal="0"/>
    <pivotField dataField="1" numFmtId="2" showAll="0"/>
    <pivotField dataField="1" showAll="0"/>
    <pivotField showAll="0" defaultSubtotal="0"/>
    <pivotField showAll="0" defaultSubtotal="0"/>
    <pivotField showAll="0"/>
    <pivotField showAll="0"/>
    <pivotField showAll="0"/>
    <pivotField subtotalTop="0" showAll="0"/>
    <pivotField subtotalTop="0" showAll="0"/>
    <pivotField showAll="0"/>
    <pivotField dataField="1" numFmtId="3" showAll="0"/>
    <pivotField showAll="0" defaultSubtotal="0"/>
    <pivotField dataField="1" numFmtId="2" showAll="0"/>
    <pivotField showAll="0" defaultSubtotal="0"/>
    <pivotField showAll="0" defaultSubtotal="0"/>
    <pivotField showAll="0" defaultSubtotal="0"/>
    <pivotField showAll="0" defaultSubtotal="0"/>
    <pivotField subtotalTop="0" showAll="0"/>
    <pivotField subtotalTop="0" showAll="0"/>
    <pivotField showAll="0"/>
    <pivotField subtotalTop="0" showAll="0"/>
    <pivotField subtotalTop="0" showAll="0"/>
    <pivotField subtotalTop="0" showAll="0"/>
    <pivotField subtotalTop="0" showAll="0"/>
    <pivotField subtotalTop="0" showAll="0"/>
    <pivotField showAll="0" defaultSubtotal="0"/>
    <pivotField showAll="0" defaultSubtotal="0"/>
    <pivotField showAll="0"/>
    <pivotField showAll="0"/>
    <pivotField showAll="0"/>
    <pivotField showAll="0"/>
    <pivotField subtotalTop="0" showAll="0"/>
  </pivotFields>
  <rowFields count="2">
    <field x="8"/>
    <field x="6"/>
  </rowFields>
  <rowItems count="25">
    <i>
      <x v="17"/>
    </i>
    <i r="1">
      <x v="17"/>
    </i>
    <i r="1">
      <x v="18"/>
    </i>
    <i r="1">
      <x v="30"/>
    </i>
    <i r="1">
      <x v="59"/>
    </i>
    <i r="1">
      <x v="60"/>
    </i>
    <i>
      <x v="50"/>
    </i>
    <i r="1">
      <x v="17"/>
    </i>
    <i r="1">
      <x v="18"/>
    </i>
    <i r="1">
      <x v="30"/>
    </i>
    <i r="1">
      <x v="59"/>
    </i>
    <i r="1">
      <x v="60"/>
    </i>
    <i>
      <x v="62"/>
    </i>
    <i r="1">
      <x v="17"/>
    </i>
    <i r="1">
      <x v="18"/>
    </i>
    <i r="1">
      <x v="30"/>
    </i>
    <i r="1">
      <x v="59"/>
    </i>
    <i r="1">
      <x v="60"/>
    </i>
    <i>
      <x v="63"/>
    </i>
    <i r="1">
      <x v="17"/>
    </i>
    <i r="1">
      <x v="18"/>
    </i>
    <i r="1">
      <x v="30"/>
    </i>
    <i r="1">
      <x v="59"/>
    </i>
    <i r="1">
      <x v="6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3">
    <pageField fld="3" hier="-1"/>
    <pageField fld="4" hier="-1"/>
    <pageField fld="29" hier="-1"/>
  </pageFields>
  <dataFields count="6">
    <dataField name="Sum of Quantity" fld="11" baseField="2" baseItem="0"/>
    <dataField name="Sum of Total Heat Load (KW)" fld="31" baseField="6" baseItem="8" numFmtId="3"/>
    <dataField name="Sum of Heat Load to Air from Cables (KW)" fld="32" baseField="4" baseItem="0" numFmtId="3"/>
    <dataField name="Sum of Total KVA" fld="41" baseField="7" baseItem="0" numFmtId="3"/>
    <dataField name="Sum of Total Power (KW)" fld="43" baseField="6" baseItem="8" numFmtId="3"/>
    <dataField name="Average of Uncertainty Multiplier" fld="14" subtotal="average" baseField="6" baseItem="8" numFmtId="9"/>
  </dataFields>
  <formats count="20">
    <format dxfId="104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0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dataOnly="0" labelOnly="1" outline="0" fieldPosition="0">
        <references count="1">
          <reference field="4294967294" count="3">
            <x v="1"/>
            <x v="2"/>
            <x v="4"/>
          </reference>
        </references>
      </pivotArea>
    </format>
    <format dxfId="100">
      <pivotArea dataOnly="0" labelOnly="1" outline="0" fieldPosition="0">
        <references count="1">
          <reference field="4294967294" count="3">
            <x v="1"/>
            <x v="2"/>
            <x v="4"/>
          </reference>
        </references>
      </pivotArea>
    </format>
    <format dxfId="99">
      <pivotArea dataOnly="0" labelOnly="1" outline="0" fieldPosition="0">
        <references count="1">
          <reference field="4294967294" count="3">
            <x v="1"/>
            <x v="2"/>
            <x v="4"/>
          </reference>
        </references>
      </pivotArea>
    </format>
    <format dxfId="98">
      <pivotArea field="6" type="button" dataOnly="0" labelOnly="1" outline="0" axis="axisRow" fieldPosition="1"/>
    </format>
    <format dxfId="97">
      <pivotArea outline="0" fieldPosition="0">
        <references count="1">
          <reference field="4294967294" count="1">
            <x v="1"/>
          </reference>
        </references>
      </pivotArea>
    </format>
    <format dxfId="96">
      <pivotArea outline="0" fieldPosition="0">
        <references count="1">
          <reference field="4294967294" count="1">
            <x v="4"/>
          </reference>
        </references>
      </pivotArea>
    </format>
    <format dxfId="95">
      <pivotArea outline="0" fieldPosition="0">
        <references count="1">
          <reference field="4294967294" count="1">
            <x v="5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1">
      <pivotArea outline="0" fieldPosition="0">
        <references count="1">
          <reference field="4294967294" count="1">
            <x v="2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7">
      <pivotArea outline="0" fieldPosition="0">
        <references count="1">
          <reference field="4294967294" count="1">
            <x v="3"/>
          </reference>
        </references>
      </pivotArea>
    </format>
    <format dxfId="86">
      <pivotArea collapsedLevelsAreSubtotals="1" fieldPosition="0">
        <references count="3">
          <reference field="4294967294" count="1" selected="0">
            <x v="1"/>
          </reference>
          <reference field="6" count="4">
            <x v="4"/>
            <x v="15"/>
            <x v="40"/>
            <x v="65"/>
          </reference>
          <reference field="8" count="1" selected="0">
            <x v="62"/>
          </reference>
        </references>
      </pivotArea>
    </format>
    <format dxfId="85">
      <pivotArea collapsedLevelsAreSubtotals="1" fieldPosition="0">
        <references count="3">
          <reference field="4294967294" count="1" selected="0">
            <x v="1"/>
          </reference>
          <reference field="6" count="2">
            <x v="15"/>
            <x v="43"/>
          </reference>
          <reference field="8" count="1" selected="0">
            <x v="6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le14" displayName="Table14" ref="A17:BK344" totalsRowShown="0" headerRowDxfId="84" dataDxfId="83">
  <autoFilter ref="A17:BK344" xr:uid="{00000000-0009-0000-0100-00000E000000}"/>
  <sortState ref="A18:BK344">
    <sortCondition ref="A17:A344"/>
  </sortState>
  <tableColumns count="63">
    <tableColumn id="48" xr3:uid="{00000000-0010-0000-0000-000030000000}" name="Identifier" dataDxfId="82"/>
    <tableColumn id="27" xr3:uid="{00000000-0010-0000-0000-00001B000000}" name="WBS Level 2" dataDxfId="81"/>
    <tableColumn id="1" xr3:uid="{00000000-0010-0000-0000-000001000000}" name="WBS ID" dataDxfId="80">
      <calculatedColumnFormula>VLOOKUP($D18,WBS,2,FALSE)</calculatedColumnFormula>
    </tableColumn>
    <tableColumn id="2" xr3:uid="{00000000-0010-0000-0000-000002000000}" name="WBS Name" dataDxfId="79">
      <calculatedColumnFormula>VLOOKUP(C18,'Dropdown Lists'!$C$6:$D$20,2,FALSE)</calculatedColumnFormula>
    </tableColumn>
    <tableColumn id="55" xr3:uid="{00000000-0010-0000-0000-000037000000}" name="Building" dataDxfId="78"/>
    <tableColumn id="3" xr3:uid="{00000000-0010-0000-0000-000003000000}" name="Space Designation Location" dataDxfId="77"/>
    <tableColumn id="46" xr3:uid="{00000000-0010-0000-0000-00002E000000}" name="Sub-System" dataDxfId="76"/>
    <tableColumn id="19" xr3:uid="{00000000-0010-0000-0000-000013000000}" name="User Defined Sub-System" dataDxfId="75"/>
    <tableColumn id="4" xr3:uid="{00000000-0010-0000-0000-000004000000}" name="Component" dataDxfId="74"/>
    <tableColumn id="49" xr3:uid="{00000000-0010-0000-0000-000031000000}" name="Description" dataDxfId="73"/>
    <tableColumn id="30" xr3:uid="{00000000-0010-0000-0000-00001E000000}" name="Identifier - To Be Deleted" dataDxfId="72"/>
    <tableColumn id="5" xr3:uid="{00000000-0010-0000-0000-000005000000}" name="Quantity" dataDxfId="71"/>
    <tableColumn id="25" xr3:uid="{00000000-0010-0000-0000-000019000000}" name="Level of Design" dataDxfId="70"/>
    <tableColumn id="26" xr3:uid="{00000000-0010-0000-0000-00001A000000}" name="Source of Requirements" dataDxfId="69"/>
    <tableColumn id="28" xr3:uid="{00000000-0010-0000-0000-00001C000000}" name="Uncertainty Multiplier" dataDxfId="68">
      <calculatedColumnFormula>VLOOKUP($N18,SourceReq,2,FALSE)</calculatedColumnFormula>
    </tableColumn>
    <tableColumn id="23" xr3:uid="{00000000-0010-0000-0000-000017000000}" name="Space Type" dataDxfId="67"/>
    <tableColumn id="6" xr3:uid="{00000000-0010-0000-0000-000006000000}" name="Length_x000a_(in)" dataDxfId="66"/>
    <tableColumn id="7" xr3:uid="{00000000-0010-0000-0000-000007000000}" name="Width_x000a_(in)" dataDxfId="65"/>
    <tableColumn id="8" xr3:uid="{00000000-0010-0000-0000-000008000000}" name="Height_x000a_(in)" dataDxfId="64"/>
    <tableColumn id="9" xr3:uid="{00000000-0010-0000-0000-000009000000}" name="Weight_x000a_(lbs)" dataDxfId="63"/>
    <tableColumn id="10" xr3:uid="{00000000-0010-0000-0000-00000A000000}" name="Floor Flatness" dataDxfId="62"/>
    <tableColumn id="11" xr3:uid="{00000000-0010-0000-0000-00000B000000}" name="Vibration" dataDxfId="61"/>
    <tableColumn id="12" xr3:uid="{00000000-0010-0000-0000-00000C000000}" name="Finishes" dataDxfId="60"/>
    <tableColumn id="13" xr3:uid="{00000000-0010-0000-0000-00000D000000}" name="Heating (F)" dataDxfId="59"/>
    <tableColumn id="14" xr3:uid="{00000000-0010-0000-0000-00000E000000}" name="Cooling (F)" dataDxfId="58"/>
    <tableColumn id="15" xr3:uid="{00000000-0010-0000-0000-00000F000000}" name="Humidity (%)" dataDxfId="57"/>
    <tableColumn id="16" xr3:uid="{00000000-0010-0000-0000-000010000000}" name="Pressurization Requirement" dataDxfId="56"/>
    <tableColumn id="17" xr3:uid="{00000000-0010-0000-0000-000011000000}" name="ODH (air changes/hr)" dataDxfId="55"/>
    <tableColumn id="18" xr3:uid="{00000000-0010-0000-0000-000012000000}" name="Any Special Ventilation (CFM)" dataDxfId="54"/>
    <tableColumn id="58" xr3:uid="{00000000-0010-0000-0000-00003A000000}" name="Cooling Type" dataDxfId="53"/>
    <tableColumn id="59" xr3:uid="{00000000-0010-0000-0000-00003B000000}" name="Heat Load (KW)" dataDxfId="52"/>
    <tableColumn id="29" xr3:uid="{00000000-0010-0000-0000-00001D000000}" name="Total Heat Load (KW)" dataDxfId="51">
      <calculatedColumnFormula>Table14[[#This Row],[Quantity]]*Table14[[#This Row],[Heat Load (KW)]]</calculatedColumnFormula>
    </tableColumn>
    <tableColumn id="24" xr3:uid="{00000000-0010-0000-0000-000018000000}" name="Heat Load to Air from Cables (KW)" dataDxfId="50"/>
    <tableColumn id="60" xr3:uid="{00000000-0010-0000-0000-00003C000000}" name="Supply Nominal (F)" dataDxfId="49"/>
    <tableColumn id="61" xr3:uid="{00000000-0010-0000-0000-00003D000000}" name="Supply Max (F)" dataDxfId="48"/>
    <tableColumn id="62" xr3:uid="{00000000-0010-0000-0000-00003E000000}" name="Stability _x000a_(F)" dataDxfId="47"/>
    <tableColumn id="63" xr3:uid="{00000000-0010-0000-0000-00003F000000}" name="ΔT_x000a_(F)" dataDxfId="46"/>
    <tableColumn id="31" xr3:uid="{00000000-0010-0000-0000-00001F000000}" name="Power Requirement" dataDxfId="45"/>
    <tableColumn id="65" xr3:uid="{00000000-0010-0000-0000-000041000000}" name="Volts" dataDxfId="44"/>
    <tableColumn id="32" xr3:uid="{00000000-0010-0000-0000-000020000000}" name="Amps" dataDxfId="43"/>
    <tableColumn id="33" xr3:uid="{00000000-0010-0000-0000-000021000000}" name="Volt-Amperes" dataDxfId="42">
      <calculatedColumnFormula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calculatedColumnFormula>
    </tableColumn>
    <tableColumn id="50" xr3:uid="{00000000-0010-0000-0000-000032000000}" name="Total KVA" dataDxfId="41" dataCellStyle="Calculation">
      <calculatedColumnFormula>Table14[[#This Row],[Volt-Amperes]]*Table14[[#This Row],[Quantity]]/1000</calculatedColumnFormula>
    </tableColumn>
    <tableColumn id="47" xr3:uid="{00000000-0010-0000-0000-00002F000000}" name="Power Factor (%)" dataDxfId="40" dataCellStyle="Calculation"/>
    <tableColumn id="22" xr3:uid="{00000000-0010-0000-0000-000016000000}" name="Total Power (KW)" dataDxfId="39">
      <calculatedColumnFormula>Table14[[#This Row],[Quantity]]*Table14[[#This Row],[Volt-Amperes]]*(10^-3)*Table14[[#This Row],[Power Factor (%)]]*0.01</calculatedColumnFormula>
    </tableColumn>
    <tableColumn id="34" xr3:uid="{00000000-0010-0000-0000-000022000000}" name="UPS (kVA / time (min))" dataDxfId="38"/>
    <tableColumn id="35" xr3:uid="{00000000-0010-0000-0000-000023000000}" name="Standby Power (kVA)" dataDxfId="37"/>
    <tableColumn id="36" xr3:uid="{00000000-0010-0000-0000-000024000000}" name="Breaker (A)" dataDxfId="36"/>
    <tableColumn id="56" xr3:uid="{00000000-0010-0000-0000-000038000000}" name="Line Filter?" dataDxfId="35"/>
    <tableColumn id="37" xr3:uid="{00000000-0010-0000-0000-000025000000}" name="Dedicated Disconnect?" dataDxfId="34"/>
    <tableColumn id="38" xr3:uid="{00000000-0010-0000-0000-000026000000}" name="Special LOTO Provisions?" dataDxfId="33"/>
    <tableColumn id="39" xr3:uid="{00000000-0010-0000-0000-000027000000}" name="Special Grounding Required?" dataDxfId="32"/>
    <tableColumn id="40" xr3:uid="{00000000-0010-0000-0000-000028000000}" name="Size" dataDxfId="31"/>
    <tableColumn id="41" xr3:uid="{00000000-0010-0000-0000-000029000000}" name="Front Access" dataDxfId="30"/>
    <tableColumn id="42" xr3:uid="{00000000-0010-0000-0000-00002A000000}" name="Closed Sides" dataDxfId="29"/>
    <tableColumn id="43" xr3:uid="{00000000-0010-0000-0000-00002B000000}" name="Rear" dataDxfId="28"/>
    <tableColumn id="44" xr3:uid="{00000000-0010-0000-0000-00002C000000}" name="Access to Power or Signal Cable Tray?" dataDxfId="27"/>
    <tableColumn id="21" xr3:uid="{00000000-0010-0000-0000-000015000000}" name="Cable Type" dataDxfId="26"/>
    <tableColumn id="20" xr3:uid="{00000000-0010-0000-0000-000014000000}" name="Count" dataDxfId="25"/>
    <tableColumn id="51" xr3:uid="{00000000-0010-0000-0000-000033000000}" name="Load_x000a_greater than_x000a_50 V/100 A" dataDxfId="24">
      <calculatedColumnFormula>IF(OR(Table14[[#This Row],[Volts]]&gt;50,Table14[[#This Row],[Amps]]&gt;100),"Yes","No")</calculatedColumnFormula>
    </tableColumn>
    <tableColumn id="53" xr3:uid="{00000000-0010-0000-0000-000035000000}" name="Xrays?" dataDxfId="23"/>
    <tableColumn id="54" xr3:uid="{00000000-0010-0000-0000-000036000000}" name="ESS_x000a_(Electrical_x000a_Safety_x000a_System)" dataDxfId="22"/>
    <tableColumn id="52" xr3:uid="{00000000-0010-0000-0000-000034000000}" name="Please select type of comm." dataDxfId="21"/>
    <tableColumn id="45" xr3:uid="{00000000-0010-0000-0000-00002D000000}" name="Notes/Other Requirements" dataDxfId="2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zoomScaleNormal="100" workbookViewId="0">
      <pane ySplit="6" topLeftCell="A10" activePane="bottomLeft" state="frozen"/>
      <selection pane="bottomLeft" activeCell="C34" sqref="C34"/>
    </sheetView>
  </sheetViews>
  <sheetFormatPr defaultRowHeight="12.9" x14ac:dyDescent="0.2"/>
  <cols>
    <col min="1" max="1" width="33.75" customWidth="1"/>
    <col min="2" max="2" width="11" customWidth="1"/>
    <col min="3" max="3" width="12" customWidth="1"/>
    <col min="4" max="4" width="11.25" customWidth="1"/>
    <col min="5" max="5" width="10.75" customWidth="1"/>
    <col min="6" max="6" width="13.125" customWidth="1"/>
    <col min="7" max="7" width="12" customWidth="1"/>
    <col min="8" max="8" width="8.125" customWidth="1"/>
    <col min="9" max="9" width="9.25" customWidth="1"/>
  </cols>
  <sheetData>
    <row r="2" spans="1:7" x14ac:dyDescent="0.2">
      <c r="A2" s="2" t="s">
        <v>0</v>
      </c>
      <c r="B2" t="s">
        <v>1</v>
      </c>
    </row>
    <row r="3" spans="1:7" x14ac:dyDescent="0.2">
      <c r="A3" s="2" t="s">
        <v>2</v>
      </c>
      <c r="B3" t="s">
        <v>3</v>
      </c>
    </row>
    <row r="4" spans="1:7" x14ac:dyDescent="0.2">
      <c r="A4" s="2" t="s">
        <v>4</v>
      </c>
      <c r="B4" t="s">
        <v>3</v>
      </c>
    </row>
    <row r="6" spans="1:7" ht="67.95" x14ac:dyDescent="0.2">
      <c r="A6" s="75" t="s">
        <v>5</v>
      </c>
      <c r="B6" s="67" t="s">
        <v>6</v>
      </c>
      <c r="C6" s="67" t="s">
        <v>7</v>
      </c>
      <c r="D6" s="67" t="s">
        <v>8</v>
      </c>
      <c r="E6" s="67" t="s">
        <v>9</v>
      </c>
      <c r="F6" s="67" t="s">
        <v>10</v>
      </c>
      <c r="G6" s="67" t="s">
        <v>11</v>
      </c>
    </row>
    <row r="7" spans="1:7" x14ac:dyDescent="0.2">
      <c r="A7" s="12" t="s">
        <v>12</v>
      </c>
      <c r="B7" s="3"/>
      <c r="C7" s="68"/>
      <c r="D7" s="68"/>
      <c r="E7" s="68"/>
      <c r="F7" s="68"/>
      <c r="G7" s="44"/>
    </row>
    <row r="8" spans="1:7" x14ac:dyDescent="0.2">
      <c r="A8" s="66" t="s">
        <v>13</v>
      </c>
      <c r="B8" s="3">
        <v>36</v>
      </c>
      <c r="C8" s="68">
        <v>0</v>
      </c>
      <c r="D8" s="68"/>
      <c r="E8" s="68">
        <v>0</v>
      </c>
      <c r="F8" s="68">
        <v>0</v>
      </c>
      <c r="G8" s="44">
        <v>0.05</v>
      </c>
    </row>
    <row r="9" spans="1:7" x14ac:dyDescent="0.2">
      <c r="A9" s="66" t="s">
        <v>14</v>
      </c>
      <c r="B9" s="3">
        <v>8</v>
      </c>
      <c r="C9" s="68">
        <v>0</v>
      </c>
      <c r="D9" s="68"/>
      <c r="E9" s="68">
        <v>0</v>
      </c>
      <c r="F9" s="68">
        <v>0</v>
      </c>
      <c r="G9" s="44">
        <v>0.05</v>
      </c>
    </row>
    <row r="10" spans="1:7" x14ac:dyDescent="0.2">
      <c r="A10" s="66" t="s">
        <v>15</v>
      </c>
      <c r="B10" s="3">
        <v>33</v>
      </c>
      <c r="C10" s="68">
        <v>0</v>
      </c>
      <c r="D10" s="68"/>
      <c r="E10" s="68">
        <v>0</v>
      </c>
      <c r="F10" s="68">
        <v>0</v>
      </c>
      <c r="G10" s="44">
        <v>0.05</v>
      </c>
    </row>
    <row r="11" spans="1:7" x14ac:dyDescent="0.2">
      <c r="A11" s="66" t="s">
        <v>16</v>
      </c>
      <c r="B11" s="3">
        <v>16</v>
      </c>
      <c r="C11" s="68">
        <v>0</v>
      </c>
      <c r="D11" s="68"/>
      <c r="E11" s="68">
        <v>0</v>
      </c>
      <c r="F11" s="68">
        <v>0</v>
      </c>
      <c r="G11" s="44">
        <v>0.05</v>
      </c>
    </row>
    <row r="12" spans="1:7" x14ac:dyDescent="0.2">
      <c r="A12" s="66" t="s">
        <v>17</v>
      </c>
      <c r="B12" s="3">
        <v>35</v>
      </c>
      <c r="C12" s="68">
        <v>0</v>
      </c>
      <c r="D12" s="68"/>
      <c r="E12" s="68">
        <v>0</v>
      </c>
      <c r="F12" s="68">
        <v>0</v>
      </c>
      <c r="G12" s="44">
        <v>0.05</v>
      </c>
    </row>
    <row r="13" spans="1:7" x14ac:dyDescent="0.2">
      <c r="A13" s="12" t="s">
        <v>18</v>
      </c>
      <c r="B13" s="3"/>
      <c r="C13" s="68"/>
      <c r="D13" s="68"/>
      <c r="E13" s="68"/>
      <c r="F13" s="68"/>
      <c r="G13" s="44"/>
    </row>
    <row r="14" spans="1:7" x14ac:dyDescent="0.2">
      <c r="A14" s="66" t="s">
        <v>13</v>
      </c>
      <c r="B14" s="3">
        <v>36</v>
      </c>
      <c r="C14" s="68">
        <v>5085</v>
      </c>
      <c r="D14" s="68"/>
      <c r="E14" s="68">
        <v>7003.5820814209055</v>
      </c>
      <c r="F14" s="68">
        <v>6023.0805900219793</v>
      </c>
      <c r="G14" s="44">
        <v>0.375</v>
      </c>
    </row>
    <row r="15" spans="1:7" x14ac:dyDescent="0.2">
      <c r="A15" s="66" t="s">
        <v>14</v>
      </c>
      <c r="B15" s="3">
        <v>8</v>
      </c>
      <c r="C15" s="68">
        <v>126</v>
      </c>
      <c r="D15" s="68"/>
      <c r="E15" s="68">
        <v>119.71935181916079</v>
      </c>
      <c r="F15" s="68">
        <v>107.74741663724471</v>
      </c>
      <c r="G15" s="44">
        <v>0.05</v>
      </c>
    </row>
    <row r="16" spans="1:7" x14ac:dyDescent="0.2">
      <c r="A16" s="66" t="s">
        <v>15</v>
      </c>
      <c r="B16" s="3">
        <v>33</v>
      </c>
      <c r="C16" s="68">
        <v>3151.5</v>
      </c>
      <c r="D16" s="68"/>
      <c r="E16" s="68">
        <v>3676.3817621133962</v>
      </c>
      <c r="F16" s="68">
        <v>3161.6883154175212</v>
      </c>
      <c r="G16" s="44">
        <v>0.375</v>
      </c>
    </row>
    <row r="17" spans="1:7" x14ac:dyDescent="0.2">
      <c r="A17" s="66" t="s">
        <v>16</v>
      </c>
      <c r="B17" s="3">
        <v>16</v>
      </c>
      <c r="C17" s="68">
        <v>280</v>
      </c>
      <c r="D17" s="68"/>
      <c r="E17" s="68">
        <v>239.43870363832158</v>
      </c>
      <c r="F17" s="68">
        <v>215.49483327448942</v>
      </c>
      <c r="G17" s="44">
        <v>0.05</v>
      </c>
    </row>
    <row r="18" spans="1:7" x14ac:dyDescent="0.2">
      <c r="A18" s="66" t="s">
        <v>17</v>
      </c>
      <c r="B18" s="3">
        <v>35</v>
      </c>
      <c r="C18" s="68">
        <v>1356.25</v>
      </c>
      <c r="D18" s="68"/>
      <c r="E18" s="68">
        <v>1949.5963889995282</v>
      </c>
      <c r="F18" s="68">
        <v>1754.6367500995755</v>
      </c>
      <c r="G18" s="44">
        <v>0.5</v>
      </c>
    </row>
    <row r="19" spans="1:7" x14ac:dyDescent="0.2">
      <c r="A19" s="12" t="s">
        <v>19</v>
      </c>
      <c r="B19" s="3"/>
      <c r="C19" s="68"/>
      <c r="D19" s="68"/>
      <c r="E19" s="68"/>
      <c r="F19" s="68"/>
      <c r="G19" s="44"/>
    </row>
    <row r="20" spans="1:7" x14ac:dyDescent="0.2">
      <c r="A20" s="66" t="s">
        <v>13</v>
      </c>
      <c r="B20" s="3">
        <v>12</v>
      </c>
      <c r="C20" s="68">
        <v>60</v>
      </c>
      <c r="D20" s="68"/>
      <c r="E20" s="68">
        <v>7.2</v>
      </c>
      <c r="F20" s="68">
        <v>7.2</v>
      </c>
      <c r="G20" s="44">
        <v>0.5</v>
      </c>
    </row>
    <row r="21" spans="1:7" x14ac:dyDescent="0.2">
      <c r="A21" s="66" t="s">
        <v>14</v>
      </c>
      <c r="B21" s="3">
        <v>4</v>
      </c>
      <c r="C21" s="68">
        <v>7</v>
      </c>
      <c r="D21" s="68"/>
      <c r="E21" s="68">
        <v>2.4</v>
      </c>
      <c r="F21" s="68">
        <v>2.4</v>
      </c>
      <c r="G21" s="44">
        <v>0.05</v>
      </c>
    </row>
    <row r="22" spans="1:7" x14ac:dyDescent="0.2">
      <c r="A22" s="66" t="s">
        <v>15</v>
      </c>
      <c r="B22" s="3">
        <v>11</v>
      </c>
      <c r="C22" s="68">
        <v>55</v>
      </c>
      <c r="D22" s="68"/>
      <c r="E22" s="68">
        <v>6.6</v>
      </c>
      <c r="F22" s="68">
        <v>6.6000000000000005</v>
      </c>
      <c r="G22" s="44">
        <v>0.5</v>
      </c>
    </row>
    <row r="23" spans="1:7" x14ac:dyDescent="0.2">
      <c r="A23" s="66" t="s">
        <v>16</v>
      </c>
      <c r="B23" s="3">
        <v>6</v>
      </c>
      <c r="C23" s="68">
        <v>0</v>
      </c>
      <c r="D23" s="68"/>
      <c r="E23" s="68">
        <v>3.6</v>
      </c>
      <c r="F23" s="68">
        <v>3.6</v>
      </c>
      <c r="G23" s="44">
        <v>0.25</v>
      </c>
    </row>
    <row r="24" spans="1:7" x14ac:dyDescent="0.2">
      <c r="A24" s="66" t="s">
        <v>17</v>
      </c>
      <c r="B24" s="3">
        <v>12</v>
      </c>
      <c r="C24" s="68">
        <v>0</v>
      </c>
      <c r="D24" s="68"/>
      <c r="E24" s="68">
        <v>7.2</v>
      </c>
      <c r="F24" s="68">
        <v>7.2</v>
      </c>
      <c r="G24" s="44">
        <v>0.5</v>
      </c>
    </row>
    <row r="25" spans="1:7" x14ac:dyDescent="0.2">
      <c r="A25" s="12" t="s">
        <v>20</v>
      </c>
      <c r="B25" s="3"/>
      <c r="C25" s="68"/>
      <c r="D25" s="68"/>
      <c r="E25" s="68"/>
      <c r="F25" s="68"/>
      <c r="G25" s="44"/>
    </row>
    <row r="26" spans="1:7" x14ac:dyDescent="0.2">
      <c r="A26" s="66" t="s">
        <v>13</v>
      </c>
      <c r="B26" s="3">
        <v>36</v>
      </c>
      <c r="C26" s="68">
        <v>0</v>
      </c>
      <c r="D26" s="68"/>
      <c r="E26" s="68">
        <v>0</v>
      </c>
      <c r="F26" s="68">
        <v>0</v>
      </c>
      <c r="G26" s="44">
        <v>0.05</v>
      </c>
    </row>
    <row r="27" spans="1:7" x14ac:dyDescent="0.2">
      <c r="A27" s="66" t="s">
        <v>14</v>
      </c>
      <c r="B27" s="3">
        <v>8</v>
      </c>
      <c r="C27" s="68">
        <v>0</v>
      </c>
      <c r="D27" s="68"/>
      <c r="E27" s="68">
        <v>0</v>
      </c>
      <c r="F27" s="68">
        <v>0</v>
      </c>
      <c r="G27" s="44">
        <v>0.05</v>
      </c>
    </row>
    <row r="28" spans="1:7" x14ac:dyDescent="0.2">
      <c r="A28" s="66" t="s">
        <v>15</v>
      </c>
      <c r="B28" s="3">
        <v>33</v>
      </c>
      <c r="C28" s="68">
        <v>0</v>
      </c>
      <c r="D28" s="68"/>
      <c r="E28" s="68">
        <v>0</v>
      </c>
      <c r="F28" s="68">
        <v>0</v>
      </c>
      <c r="G28" s="44">
        <v>0.05</v>
      </c>
    </row>
    <row r="29" spans="1:7" x14ac:dyDescent="0.2">
      <c r="A29" s="66" t="s">
        <v>16</v>
      </c>
      <c r="B29" s="3">
        <v>16</v>
      </c>
      <c r="C29" s="68">
        <v>0</v>
      </c>
      <c r="D29" s="68"/>
      <c r="E29" s="68">
        <v>0</v>
      </c>
      <c r="F29" s="68">
        <v>0</v>
      </c>
      <c r="G29" s="44">
        <v>0.05</v>
      </c>
    </row>
    <row r="30" spans="1:7" x14ac:dyDescent="0.2">
      <c r="A30" s="66" t="s">
        <v>17</v>
      </c>
      <c r="B30" s="3">
        <v>35</v>
      </c>
      <c r="C30" s="68">
        <v>0</v>
      </c>
      <c r="D30" s="68"/>
      <c r="E30" s="68">
        <v>0</v>
      </c>
      <c r="F30" s="68">
        <v>0</v>
      </c>
      <c r="G30" s="44">
        <v>0.05</v>
      </c>
    </row>
    <row r="31" spans="1:7" x14ac:dyDescent="0.2">
      <c r="A31" s="12" t="s">
        <v>21</v>
      </c>
      <c r="B31" s="3">
        <v>429</v>
      </c>
      <c r="C31" s="68">
        <v>10120.75</v>
      </c>
      <c r="D31" s="68"/>
      <c r="E31" s="68">
        <v>13015.718287991314</v>
      </c>
      <c r="F31" s="68">
        <v>11289.647905450813</v>
      </c>
      <c r="G31" s="44">
        <v>0.20624999999999996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365"/>
  <sheetViews>
    <sheetView tabSelected="1" zoomScale="85" zoomScaleNormal="85" zoomScaleSheetLayoutView="100" workbookViewId="0">
      <pane xSplit="12" topLeftCell="M1" activePane="topRight" state="frozen"/>
      <selection activeCell="A40" sqref="A40"/>
      <selection pane="topRight" activeCell="AO60" sqref="AO60"/>
    </sheetView>
  </sheetViews>
  <sheetFormatPr defaultColWidth="8.75" defaultRowHeight="13.6" x14ac:dyDescent="0.2"/>
  <cols>
    <col min="1" max="1" width="10.875" style="17" customWidth="1"/>
    <col min="2" max="2" width="8.75" style="17"/>
    <col min="3" max="3" width="9.25" style="17" customWidth="1"/>
    <col min="4" max="4" width="12.75" style="17" customWidth="1"/>
    <col min="5" max="5" width="13.125" style="17" customWidth="1"/>
    <col min="6" max="6" width="14.375" style="17" customWidth="1"/>
    <col min="7" max="7" width="17.25" style="17" customWidth="1"/>
    <col min="8" max="8" width="16.875" style="17" customWidth="1"/>
    <col min="9" max="9" width="19.125" style="17" customWidth="1"/>
    <col min="10" max="10" width="15.25" style="17" customWidth="1"/>
    <col min="11" max="11" width="18.125" style="17" hidden="1" customWidth="1"/>
    <col min="12" max="12" width="11.25" customWidth="1"/>
    <col min="13" max="13" width="18" style="17" customWidth="1"/>
    <col min="14" max="14" width="19.75" style="17" customWidth="1"/>
    <col min="15" max="15" width="17.75" style="17" customWidth="1"/>
    <col min="16" max="16" width="15.25" style="17" customWidth="1"/>
    <col min="17" max="17" width="11.25" style="17" customWidth="1"/>
    <col min="18" max="18" width="9.125" style="18" customWidth="1"/>
    <col min="19" max="19" width="8.75" style="18"/>
    <col min="20" max="20" width="8.75" style="18" customWidth="1"/>
    <col min="21" max="21" width="15.125" style="18" bestFit="1" customWidth="1"/>
    <col min="22" max="23" width="10.75" style="18" customWidth="1"/>
    <col min="24" max="24" width="10.25" style="18" customWidth="1"/>
    <col min="25" max="26" width="9.75" style="18" customWidth="1"/>
    <col min="27" max="27" width="11.25" style="18" customWidth="1"/>
    <col min="28" max="28" width="17.25" style="18" customWidth="1"/>
    <col min="29" max="29" width="14.125" style="18" customWidth="1"/>
    <col min="30" max="30" width="17.25" style="18" customWidth="1"/>
    <col min="31" max="37" width="13.25" style="18" customWidth="1"/>
    <col min="38" max="38" width="25.25" style="18" customWidth="1"/>
    <col min="39" max="39" width="12.375" style="18" customWidth="1"/>
    <col min="40" max="40" width="8.75" style="18" customWidth="1"/>
    <col min="41" max="43" width="11.75" style="18" customWidth="1"/>
    <col min="44" max="44" width="12" style="18" customWidth="1"/>
    <col min="45" max="45" width="8.75" style="18" customWidth="1"/>
    <col min="46" max="47" width="11.25" style="18" customWidth="1"/>
    <col min="48" max="49" width="10.25" style="18" customWidth="1"/>
    <col min="50" max="50" width="14.25" style="18" customWidth="1"/>
    <col min="51" max="52" width="13.25" style="18" customWidth="1"/>
    <col min="53" max="53" width="16.25" style="18" customWidth="1"/>
    <col min="54" max="54" width="14.75" style="18" customWidth="1"/>
    <col min="55" max="55" width="14.25" style="18" customWidth="1"/>
    <col min="56" max="56" width="13.25" style="398" customWidth="1"/>
    <col min="57" max="61" width="14.25" style="18" customWidth="1"/>
    <col min="62" max="62" width="17.25" style="18" customWidth="1"/>
    <col min="63" max="63" width="32.75" style="18" customWidth="1"/>
    <col min="64" max="64" width="26.25" style="62" hidden="1" customWidth="1"/>
    <col min="65" max="65" width="11.125" style="17" customWidth="1"/>
    <col min="66" max="16384" width="8.75" style="17"/>
  </cols>
  <sheetData>
    <row r="1" spans="3:64" x14ac:dyDescent="0.2">
      <c r="L1" s="17"/>
      <c r="Q1" s="18"/>
      <c r="BL1" s="154"/>
    </row>
    <row r="2" spans="3:64" ht="14.3" customHeight="1" x14ac:dyDescent="0.2">
      <c r="G2" s="484" t="s">
        <v>22</v>
      </c>
      <c r="H2" s="485"/>
      <c r="I2" s="485"/>
      <c r="J2" s="486"/>
      <c r="K2" s="481"/>
      <c r="L2" s="17"/>
      <c r="Q2" s="18"/>
      <c r="BL2" s="154"/>
    </row>
    <row r="3" spans="3:64" ht="14.3" customHeight="1" x14ac:dyDescent="0.2">
      <c r="G3" s="487"/>
      <c r="H3" s="488"/>
      <c r="I3" s="488"/>
      <c r="J3" s="489"/>
      <c r="K3" s="481"/>
      <c r="L3" s="17"/>
      <c r="Q3" s="18"/>
      <c r="BL3" s="154"/>
    </row>
    <row r="4" spans="3:64" ht="21.1" x14ac:dyDescent="0.35">
      <c r="C4" s="24" t="s">
        <v>23</v>
      </c>
      <c r="D4" s="24"/>
      <c r="E4" s="24"/>
      <c r="F4" s="24"/>
      <c r="G4" s="487"/>
      <c r="H4" s="488"/>
      <c r="I4" s="488"/>
      <c r="J4" s="489"/>
      <c r="K4" s="481"/>
      <c r="L4" s="17"/>
      <c r="Q4" s="18"/>
      <c r="BL4" s="154"/>
    </row>
    <row r="5" spans="3:64" ht="27.2" x14ac:dyDescent="0.2">
      <c r="C5" s="46" t="s">
        <v>24</v>
      </c>
      <c r="D5" s="25"/>
      <c r="E5" s="25"/>
      <c r="G5" s="487"/>
      <c r="H5" s="488"/>
      <c r="I5" s="488"/>
      <c r="J5" s="489"/>
      <c r="K5" s="481"/>
      <c r="L5" s="17"/>
      <c r="Q5" s="18"/>
      <c r="BL5" s="154" t="s">
        <v>25</v>
      </c>
    </row>
    <row r="6" spans="3:64" ht="19.899999999999999" customHeight="1" x14ac:dyDescent="0.2">
      <c r="C6" s="26"/>
      <c r="D6" s="26"/>
      <c r="E6" s="26"/>
      <c r="G6" s="487"/>
      <c r="H6" s="488"/>
      <c r="I6" s="488"/>
      <c r="J6" s="489"/>
      <c r="K6" s="481"/>
      <c r="L6" s="17"/>
      <c r="Q6" s="18"/>
      <c r="Z6" s="269"/>
      <c r="AA6" s="270"/>
      <c r="AB6" s="99"/>
      <c r="AC6" s="99"/>
      <c r="BL6" s="154"/>
    </row>
    <row r="7" spans="3:64" ht="14.3" customHeight="1" x14ac:dyDescent="0.2">
      <c r="C7" s="26"/>
      <c r="D7" s="26"/>
      <c r="E7" s="26"/>
      <c r="G7" s="487"/>
      <c r="H7" s="488"/>
      <c r="I7" s="488"/>
      <c r="J7" s="489"/>
      <c r="K7" s="481"/>
      <c r="L7" s="17"/>
      <c r="Q7" s="18"/>
      <c r="BL7" s="154"/>
    </row>
    <row r="8" spans="3:64" ht="14.3" customHeight="1" x14ac:dyDescent="0.2">
      <c r="C8" s="26"/>
      <c r="D8" s="26"/>
      <c r="E8" s="26"/>
      <c r="G8" s="487"/>
      <c r="H8" s="488"/>
      <c r="I8" s="488"/>
      <c r="J8" s="489"/>
      <c r="K8" s="481"/>
      <c r="L8" s="17"/>
      <c r="Q8" s="18"/>
      <c r="Z8" s="120"/>
      <c r="AA8" s="121" t="s">
        <v>26</v>
      </c>
      <c r="BL8" s="154"/>
    </row>
    <row r="9" spans="3:64" ht="14.3" customHeight="1" x14ac:dyDescent="0.2">
      <c r="C9" s="26"/>
      <c r="D9" s="26"/>
      <c r="E9" s="26"/>
      <c r="G9" s="487"/>
      <c r="H9" s="488"/>
      <c r="I9" s="488"/>
      <c r="J9" s="489"/>
      <c r="K9" s="481"/>
      <c r="L9" s="17"/>
      <c r="Q9" s="18"/>
      <c r="BL9" s="154"/>
    </row>
    <row r="10" spans="3:64" ht="14.3" customHeight="1" x14ac:dyDescent="0.2">
      <c r="C10" s="26"/>
      <c r="D10" s="26"/>
      <c r="E10" s="26"/>
      <c r="G10" s="487"/>
      <c r="H10" s="488"/>
      <c r="I10" s="488"/>
      <c r="J10" s="489"/>
      <c r="K10" s="481"/>
      <c r="L10" s="17"/>
      <c r="Q10" s="18"/>
      <c r="Z10" s="202"/>
      <c r="AA10" s="121" t="s">
        <v>27</v>
      </c>
      <c r="BL10" s="154"/>
    </row>
    <row r="11" spans="3:64" ht="14.3" customHeight="1" x14ac:dyDescent="0.2">
      <c r="G11" s="487"/>
      <c r="H11" s="488"/>
      <c r="I11" s="488"/>
      <c r="J11" s="489"/>
      <c r="K11" s="481"/>
      <c r="L11" s="17"/>
      <c r="Q11" s="18"/>
      <c r="BL11" s="154"/>
    </row>
    <row r="12" spans="3:64" ht="14.3" customHeight="1" x14ac:dyDescent="0.2">
      <c r="G12" s="487"/>
      <c r="H12" s="488"/>
      <c r="I12" s="488"/>
      <c r="J12" s="489"/>
      <c r="K12" s="481"/>
      <c r="L12" s="17"/>
      <c r="Q12" s="18"/>
      <c r="Z12" s="175"/>
      <c r="AA12" s="121"/>
      <c r="BL12" s="154"/>
    </row>
    <row r="13" spans="3:64" ht="14.3" customHeight="1" x14ac:dyDescent="0.2">
      <c r="G13" s="490"/>
      <c r="H13" s="491"/>
      <c r="I13" s="491"/>
      <c r="J13" s="492"/>
      <c r="K13" s="481"/>
      <c r="L13" s="17"/>
      <c r="Q13" s="18"/>
      <c r="Y13" s="57"/>
      <c r="Z13" s="61"/>
      <c r="AA13" s="62"/>
      <c r="BL13" s="154"/>
    </row>
    <row r="14" spans="3:64" ht="14.3" customHeight="1" x14ac:dyDescent="0.2">
      <c r="G14" s="58"/>
      <c r="H14" s="50"/>
      <c r="I14" s="50"/>
      <c r="J14" s="50"/>
      <c r="K14" s="50"/>
      <c r="L14" s="17"/>
      <c r="Q14" s="18"/>
      <c r="BL14" s="154"/>
    </row>
    <row r="15" spans="3:64" ht="14.3" customHeight="1" x14ac:dyDescent="0.2">
      <c r="G15" s="59" t="e">
        <f t="shared" ref="G15" si="0">VLOOKUP($N15,SourceReq,2,FALSE)</f>
        <v>#N/A</v>
      </c>
      <c r="H15" s="51" t="s">
        <v>28</v>
      </c>
      <c r="I15" s="45"/>
      <c r="J15" s="45"/>
      <c r="K15" s="45"/>
      <c r="L15" s="17"/>
      <c r="Q15" s="18"/>
      <c r="BL15" s="154"/>
    </row>
    <row r="16" spans="3:64" ht="18" customHeight="1" x14ac:dyDescent="0.3">
      <c r="D16" s="52" t="s">
        <v>29</v>
      </c>
      <c r="E16" s="52"/>
      <c r="F16" s="27"/>
      <c r="G16" s="57"/>
      <c r="H16" s="56"/>
      <c r="I16" s="27"/>
      <c r="L16" s="17"/>
      <c r="M16" s="483" t="s">
        <v>30</v>
      </c>
      <c r="N16" s="483"/>
      <c r="O16" s="483"/>
      <c r="P16" s="493" t="s">
        <v>31</v>
      </c>
      <c r="Q16" s="493"/>
      <c r="R16" s="493"/>
      <c r="S16" s="493"/>
      <c r="T16" s="493"/>
      <c r="U16" s="497" t="s">
        <v>32</v>
      </c>
      <c r="V16" s="497"/>
      <c r="W16" s="497"/>
      <c r="X16" s="498" t="s">
        <v>33</v>
      </c>
      <c r="Y16" s="498"/>
      <c r="Z16" s="498"/>
      <c r="AA16" s="498"/>
      <c r="AB16" s="498"/>
      <c r="AC16" s="482"/>
      <c r="AD16" s="499" t="s">
        <v>34</v>
      </c>
      <c r="AE16" s="499"/>
      <c r="AF16" s="499"/>
      <c r="AG16" s="499"/>
      <c r="AH16" s="499"/>
      <c r="AI16" s="499"/>
      <c r="AJ16" s="499"/>
      <c r="AK16" s="499"/>
      <c r="AL16" s="496" t="s">
        <v>35</v>
      </c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5" t="s">
        <v>19</v>
      </c>
      <c r="BA16" s="495"/>
      <c r="BB16" s="495"/>
      <c r="BC16" s="495"/>
      <c r="BD16" s="500" t="s">
        <v>36</v>
      </c>
      <c r="BE16" s="500"/>
      <c r="BF16" s="500"/>
      <c r="BG16" s="494" t="s">
        <v>37</v>
      </c>
      <c r="BH16" s="494"/>
      <c r="BI16" s="494"/>
      <c r="BJ16" s="28" t="s">
        <v>38</v>
      </c>
      <c r="BK16" s="29"/>
      <c r="BL16" s="154"/>
    </row>
    <row r="17" spans="1:64" ht="68.599999999999994" customHeight="1" x14ac:dyDescent="0.2">
      <c r="A17" s="32" t="s">
        <v>39</v>
      </c>
      <c r="B17" s="43" t="s">
        <v>40</v>
      </c>
      <c r="C17" s="30" t="s">
        <v>41</v>
      </c>
      <c r="D17" s="31" t="s">
        <v>0</v>
      </c>
      <c r="E17" s="31" t="s">
        <v>2</v>
      </c>
      <c r="F17" s="32" t="s">
        <v>42</v>
      </c>
      <c r="G17" s="32" t="s">
        <v>43</v>
      </c>
      <c r="H17" s="32" t="s">
        <v>44</v>
      </c>
      <c r="I17" s="32" t="s">
        <v>45</v>
      </c>
      <c r="J17" s="32" t="s">
        <v>46</v>
      </c>
      <c r="K17" s="32" t="s">
        <v>47</v>
      </c>
      <c r="L17" s="32" t="s">
        <v>48</v>
      </c>
      <c r="M17" s="63" t="s">
        <v>49</v>
      </c>
      <c r="N17" s="63" t="s">
        <v>50</v>
      </c>
      <c r="O17" s="63" t="s">
        <v>51</v>
      </c>
      <c r="P17" s="55" t="s">
        <v>52</v>
      </c>
      <c r="Q17" s="55" t="s">
        <v>53</v>
      </c>
      <c r="R17" s="55" t="s">
        <v>54</v>
      </c>
      <c r="S17" s="55" t="s">
        <v>55</v>
      </c>
      <c r="T17" s="39" t="s">
        <v>56</v>
      </c>
      <c r="U17" s="33" t="s">
        <v>57</v>
      </c>
      <c r="V17" s="33" t="s">
        <v>58</v>
      </c>
      <c r="W17" s="33" t="s">
        <v>59</v>
      </c>
      <c r="X17" s="64" t="s">
        <v>60</v>
      </c>
      <c r="Y17" s="64" t="s">
        <v>61</v>
      </c>
      <c r="Z17" s="64" t="s">
        <v>62</v>
      </c>
      <c r="AA17" s="34" t="s">
        <v>63</v>
      </c>
      <c r="AB17" s="34" t="s">
        <v>64</v>
      </c>
      <c r="AC17" s="34" t="s">
        <v>65</v>
      </c>
      <c r="AD17" s="65" t="s">
        <v>4</v>
      </c>
      <c r="AE17" s="65" t="s">
        <v>66</v>
      </c>
      <c r="AF17" s="65" t="s">
        <v>67</v>
      </c>
      <c r="AG17" s="65" t="s">
        <v>68</v>
      </c>
      <c r="AH17" s="65" t="s">
        <v>69</v>
      </c>
      <c r="AI17" s="65" t="s">
        <v>70</v>
      </c>
      <c r="AJ17" s="65" t="s">
        <v>71</v>
      </c>
      <c r="AK17" s="65" t="s">
        <v>72</v>
      </c>
      <c r="AL17" s="60" t="s">
        <v>73</v>
      </c>
      <c r="AM17" s="60" t="s">
        <v>74</v>
      </c>
      <c r="AN17" s="60" t="s">
        <v>75</v>
      </c>
      <c r="AO17" s="60" t="s">
        <v>76</v>
      </c>
      <c r="AP17" s="60" t="s">
        <v>77</v>
      </c>
      <c r="AQ17" s="60" t="s">
        <v>78</v>
      </c>
      <c r="AR17" s="60" t="s">
        <v>79</v>
      </c>
      <c r="AS17" s="33" t="s">
        <v>80</v>
      </c>
      <c r="AT17" s="33" t="s">
        <v>81</v>
      </c>
      <c r="AU17" s="60" t="s">
        <v>82</v>
      </c>
      <c r="AV17" s="60" t="s">
        <v>83</v>
      </c>
      <c r="AW17" s="33" t="s">
        <v>84</v>
      </c>
      <c r="AX17" s="33" t="s">
        <v>85</v>
      </c>
      <c r="AY17" s="33" t="s">
        <v>86</v>
      </c>
      <c r="AZ17" s="35" t="s">
        <v>87</v>
      </c>
      <c r="BA17" s="35" t="s">
        <v>88</v>
      </c>
      <c r="BB17" s="35" t="s">
        <v>89</v>
      </c>
      <c r="BC17" s="35" t="s">
        <v>90</v>
      </c>
      <c r="BD17" s="36" t="s">
        <v>91</v>
      </c>
      <c r="BE17" s="36" t="s">
        <v>92</v>
      </c>
      <c r="BF17" s="36" t="s">
        <v>93</v>
      </c>
      <c r="BG17" s="37" t="s">
        <v>94</v>
      </c>
      <c r="BH17" s="37" t="s">
        <v>95</v>
      </c>
      <c r="BI17" s="37" t="s">
        <v>96</v>
      </c>
      <c r="BJ17" s="210" t="s">
        <v>97</v>
      </c>
      <c r="BK17" s="38" t="s">
        <v>98</v>
      </c>
      <c r="BL17" s="393" t="s">
        <v>99</v>
      </c>
    </row>
    <row r="18" spans="1:64" ht="25.85" x14ac:dyDescent="0.2">
      <c r="A18" s="92" t="s">
        <v>100</v>
      </c>
      <c r="B18" s="179">
        <f>VLOOKUP($D18,WBSIDs,2,FALSE)</f>
        <v>121.3</v>
      </c>
      <c r="C18" s="176" t="str">
        <f t="shared" ref="C18:C79" si="1">VLOOKUP($D18,WBS,2,FALSE)</f>
        <v>121.3.07</v>
      </c>
      <c r="D18" s="70" t="s">
        <v>101</v>
      </c>
      <c r="E18" s="70" t="s">
        <v>102</v>
      </c>
      <c r="F18" s="71" t="s">
        <v>103</v>
      </c>
      <c r="G18" s="71" t="s">
        <v>104</v>
      </c>
      <c r="H18" s="71"/>
      <c r="I18" s="72" t="s">
        <v>19</v>
      </c>
      <c r="J18" s="71" t="s">
        <v>105</v>
      </c>
      <c r="K18" s="71"/>
      <c r="L18" s="54">
        <v>3</v>
      </c>
      <c r="M18" s="80" t="s">
        <v>106</v>
      </c>
      <c r="N18" s="80" t="s">
        <v>107</v>
      </c>
      <c r="O18" s="77">
        <f t="shared" ref="O18:O46" si="2">VLOOKUP($N18,SourceReq,2,FALSE)</f>
        <v>0.05</v>
      </c>
      <c r="P18" s="80" t="s">
        <v>108</v>
      </c>
      <c r="Q18" s="82">
        <v>30</v>
      </c>
      <c r="R18" s="82">
        <v>24</v>
      </c>
      <c r="S18" s="82">
        <v>60</v>
      </c>
      <c r="T18" s="82"/>
      <c r="U18" s="137"/>
      <c r="V18" s="137"/>
      <c r="W18" s="82" t="s">
        <v>109</v>
      </c>
      <c r="X18" s="82" t="s">
        <v>110</v>
      </c>
      <c r="Y18" s="82" t="s">
        <v>111</v>
      </c>
      <c r="Z18" s="82" t="s">
        <v>112</v>
      </c>
      <c r="AA18" s="137"/>
      <c r="AB18" s="137"/>
      <c r="AC18" s="82">
        <v>0</v>
      </c>
      <c r="AD18" s="82" t="s">
        <v>113</v>
      </c>
      <c r="AE18" s="91">
        <v>0.5</v>
      </c>
      <c r="AF18" s="84">
        <f>Table14[[#This Row],[Quantity]]*Table14[[#This Row],[Heat Load (KW)]]</f>
        <v>1.5</v>
      </c>
      <c r="AG18" s="137"/>
      <c r="AH18" s="137"/>
      <c r="AI18" s="137"/>
      <c r="AJ18" s="137"/>
      <c r="AK18" s="137"/>
      <c r="AL18" s="80" t="s">
        <v>114</v>
      </c>
      <c r="AM18" s="82">
        <v>120</v>
      </c>
      <c r="AN18" s="82">
        <v>10</v>
      </c>
      <c r="AO1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1200</v>
      </c>
      <c r="AP18" s="214">
        <f>Table14[[#This Row],[Volt-Amperes]]*Table14[[#This Row],[Quantity]]/1000</f>
        <v>3.6</v>
      </c>
      <c r="AQ18" s="82">
        <v>60</v>
      </c>
      <c r="AR18" s="74">
        <f>Table14[[#This Row],[Quantity]]*Table14[[#This Row],[Volt-Amperes]]*(10^-3)*Table14[[#This Row],[Power Factor (%)]]*0.01</f>
        <v>2.16</v>
      </c>
      <c r="AS18" s="82" t="s">
        <v>115</v>
      </c>
      <c r="AT18" s="82" t="s">
        <v>115</v>
      </c>
      <c r="AU18" s="103">
        <v>20</v>
      </c>
      <c r="AV18" s="80" t="s">
        <v>116</v>
      </c>
      <c r="AW18" s="82" t="s">
        <v>117</v>
      </c>
      <c r="AX18" s="82" t="s">
        <v>117</v>
      </c>
      <c r="AY18" s="82" t="s">
        <v>117</v>
      </c>
      <c r="AZ18" s="82" t="s">
        <v>118</v>
      </c>
      <c r="BA18" s="82" t="s">
        <v>119</v>
      </c>
      <c r="BB18" s="82" t="s">
        <v>120</v>
      </c>
      <c r="BC18" s="82" t="s">
        <v>121</v>
      </c>
      <c r="BD18" s="80" t="s">
        <v>116</v>
      </c>
      <c r="BE18" s="85" t="s">
        <v>122</v>
      </c>
      <c r="BF18" s="135">
        <v>2</v>
      </c>
      <c r="BG18" s="177" t="str">
        <f>IF(OR(Table14[[#This Row],[Volts]]&gt;50,Table14[[#This Row],[Amps]]&gt;100),"Yes","No")</f>
        <v>Yes</v>
      </c>
      <c r="BH18" s="82" t="s">
        <v>117</v>
      </c>
      <c r="BI18" s="82" t="s">
        <v>117</v>
      </c>
      <c r="BJ18" s="82" t="s">
        <v>123</v>
      </c>
      <c r="BK18" s="95" t="s">
        <v>124</v>
      </c>
      <c r="BL18" s="72" t="str">
        <f>CONCATENATE($BL$5,Table14[[#This Row],[WBS Name]])</f>
        <v>C_Controls</v>
      </c>
    </row>
    <row r="19" spans="1:64" ht="38.75" x14ac:dyDescent="0.2">
      <c r="A19" s="92" t="s">
        <v>125</v>
      </c>
      <c r="B19" s="179">
        <f>VLOOKUP($D19,WBSIDs,2,FALSE)</f>
        <v>121.3</v>
      </c>
      <c r="C19" s="176" t="str">
        <f t="shared" si="1"/>
        <v>121.3.08</v>
      </c>
      <c r="D19" s="70" t="s">
        <v>126</v>
      </c>
      <c r="E19" s="70" t="s">
        <v>102</v>
      </c>
      <c r="F19" s="71" t="s">
        <v>103</v>
      </c>
      <c r="G19" s="71" t="s">
        <v>127</v>
      </c>
      <c r="H19" s="20"/>
      <c r="I19" s="72" t="s">
        <v>19</v>
      </c>
      <c r="J19" s="71" t="s">
        <v>128</v>
      </c>
      <c r="K19" s="71"/>
      <c r="L19" s="54">
        <v>1</v>
      </c>
      <c r="M19" s="80" t="s">
        <v>106</v>
      </c>
      <c r="N19" s="80" t="s">
        <v>107</v>
      </c>
      <c r="O19" s="77">
        <f t="shared" si="2"/>
        <v>0.05</v>
      </c>
      <c r="P19" s="80" t="s">
        <v>108</v>
      </c>
      <c r="Q19" s="82">
        <v>30</v>
      </c>
      <c r="R19" s="82">
        <v>24</v>
      </c>
      <c r="S19" s="82">
        <v>36</v>
      </c>
      <c r="T19" s="82"/>
      <c r="U19" s="137"/>
      <c r="V19" s="137"/>
      <c r="W19" s="82" t="s">
        <v>109</v>
      </c>
      <c r="X19" s="82" t="s">
        <v>110</v>
      </c>
      <c r="Y19" s="82" t="s">
        <v>111</v>
      </c>
      <c r="Z19" s="82" t="s">
        <v>112</v>
      </c>
      <c r="AA19" s="137"/>
      <c r="AB19" s="137"/>
      <c r="AC19" s="82">
        <v>0</v>
      </c>
      <c r="AD19" s="82" t="s">
        <v>113</v>
      </c>
      <c r="AE19" s="91">
        <v>0.3</v>
      </c>
      <c r="AF19" s="84">
        <f>Table14[[#This Row],[Quantity]]*Table14[[#This Row],[Heat Load (KW)]]</f>
        <v>0.3</v>
      </c>
      <c r="AG19" s="137"/>
      <c r="AH19" s="137"/>
      <c r="AI19" s="137"/>
      <c r="AJ19" s="137"/>
      <c r="AK19" s="137"/>
      <c r="AL19" s="80" t="s">
        <v>114</v>
      </c>
      <c r="AM19" s="82">
        <v>120</v>
      </c>
      <c r="AN19" s="82">
        <v>7</v>
      </c>
      <c r="AO1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840</v>
      </c>
      <c r="AP19" s="104">
        <f>Table14[[#This Row],[Volt-Amperes]]*Table14[[#This Row],[Quantity]]/1000</f>
        <v>0.84</v>
      </c>
      <c r="AQ19" s="82">
        <v>20</v>
      </c>
      <c r="AR19" s="74">
        <f>Table14[[#This Row],[Quantity]]*Table14[[#This Row],[Volt-Amperes]]*(10^-3)*Table14[[#This Row],[Power Factor (%)]]*0.01</f>
        <v>0.16800000000000001</v>
      </c>
      <c r="AS19" s="82" t="s">
        <v>115</v>
      </c>
      <c r="AT19" s="82" t="s">
        <v>115</v>
      </c>
      <c r="AU19" s="103">
        <v>20</v>
      </c>
      <c r="AV19" s="80" t="s">
        <v>117</v>
      </c>
      <c r="AW19" s="82" t="s">
        <v>117</v>
      </c>
      <c r="AX19" s="82" t="s">
        <v>117</v>
      </c>
      <c r="AY19" s="82" t="s">
        <v>117</v>
      </c>
      <c r="AZ19" s="82" t="s">
        <v>118</v>
      </c>
      <c r="BA19" s="80" t="s">
        <v>119</v>
      </c>
      <c r="BB19" s="80" t="s">
        <v>129</v>
      </c>
      <c r="BC19" s="80" t="s">
        <v>121</v>
      </c>
      <c r="BD19" s="80" t="s">
        <v>116</v>
      </c>
      <c r="BE19" s="85" t="s">
        <v>130</v>
      </c>
      <c r="BF19" s="135">
        <v>2</v>
      </c>
      <c r="BG19" s="177" t="str">
        <f>IF(OR(Table14[[#This Row],[Volts]]&gt;50,Table14[[#This Row],[Amps]]&gt;100),"Yes","No")</f>
        <v>Yes</v>
      </c>
      <c r="BH19" s="80" t="s">
        <v>117</v>
      </c>
      <c r="BI19" s="80" t="s">
        <v>116</v>
      </c>
      <c r="BJ19" s="80" t="s">
        <v>131</v>
      </c>
      <c r="BK19" s="95" t="s">
        <v>132</v>
      </c>
      <c r="BL19" s="72" t="str">
        <f>CONCATENATE($BL$5,Table14[[#This Row],[WBS Name]])</f>
        <v>C_SS</v>
      </c>
    </row>
    <row r="20" spans="1:64" ht="51.65" x14ac:dyDescent="0.2">
      <c r="A20" s="92" t="s">
        <v>133</v>
      </c>
      <c r="B20" s="179">
        <f>VLOOKUP($D20,WBSIDs,2,FALSE)</f>
        <v>121.3</v>
      </c>
      <c r="C20" s="176" t="str">
        <f t="shared" si="1"/>
        <v>121.3.06</v>
      </c>
      <c r="D20" s="70" t="s">
        <v>134</v>
      </c>
      <c r="E20" s="70" t="s">
        <v>102</v>
      </c>
      <c r="F20" s="92" t="s">
        <v>103</v>
      </c>
      <c r="G20" s="92" t="s">
        <v>135</v>
      </c>
      <c r="H20" s="92"/>
      <c r="I20" s="82" t="s">
        <v>19</v>
      </c>
      <c r="J20" s="92" t="s">
        <v>136</v>
      </c>
      <c r="K20" s="92"/>
      <c r="L20" s="80">
        <v>2</v>
      </c>
      <c r="M20" s="80" t="s">
        <v>106</v>
      </c>
      <c r="N20" s="80" t="s">
        <v>107</v>
      </c>
      <c r="O20" s="77">
        <f t="shared" si="2"/>
        <v>0.05</v>
      </c>
      <c r="P20" s="132" t="s">
        <v>108</v>
      </c>
      <c r="Q20" s="82">
        <v>30</v>
      </c>
      <c r="R20" s="82">
        <v>24</v>
      </c>
      <c r="S20" s="82">
        <v>60</v>
      </c>
      <c r="T20" s="82"/>
      <c r="U20" s="137"/>
      <c r="V20" s="137"/>
      <c r="W20" s="82" t="s">
        <v>109</v>
      </c>
      <c r="X20" s="82" t="s">
        <v>110</v>
      </c>
      <c r="Y20" s="82" t="s">
        <v>111</v>
      </c>
      <c r="Z20" s="82" t="s">
        <v>112</v>
      </c>
      <c r="AA20" s="137"/>
      <c r="AB20" s="137"/>
      <c r="AC20" s="82">
        <v>0</v>
      </c>
      <c r="AD20" s="82" t="s">
        <v>113</v>
      </c>
      <c r="AE20" s="91">
        <v>0.3</v>
      </c>
      <c r="AF20" s="84">
        <f>Table14[[#This Row],[Quantity]]*Table14[[#This Row],[Heat Load (KW)]]</f>
        <v>0.6</v>
      </c>
      <c r="AG20" s="137"/>
      <c r="AH20" s="137"/>
      <c r="AI20" s="137"/>
      <c r="AJ20" s="137"/>
      <c r="AK20" s="137"/>
      <c r="AL20" s="80" t="s">
        <v>137</v>
      </c>
      <c r="AM20" s="82">
        <v>208</v>
      </c>
      <c r="AN20" s="82">
        <v>20</v>
      </c>
      <c r="AO2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7205.3313594865294</v>
      </c>
      <c r="AP20" s="104">
        <f>Table14[[#This Row],[Volt-Amperes]]*Table14[[#This Row],[Quantity]]/1000</f>
        <v>14.410662718973059</v>
      </c>
      <c r="AQ20" s="82">
        <v>30</v>
      </c>
      <c r="AR20" s="74">
        <f>Table14[[#This Row],[Quantity]]*Table14[[#This Row],[Volt-Amperes]]*(10^-3)*Table14[[#This Row],[Power Factor (%)]]*0.01</f>
        <v>4.3231988156919172</v>
      </c>
      <c r="AS20" s="82" t="s">
        <v>115</v>
      </c>
      <c r="AT20" s="82" t="s">
        <v>115</v>
      </c>
      <c r="AU20" s="103">
        <v>20</v>
      </c>
      <c r="AV20" s="80" t="s">
        <v>117</v>
      </c>
      <c r="AW20" s="82" t="s">
        <v>117</v>
      </c>
      <c r="AX20" s="82" t="s">
        <v>117</v>
      </c>
      <c r="AY20" s="82" t="s">
        <v>117</v>
      </c>
      <c r="AZ20" s="82" t="s">
        <v>118</v>
      </c>
      <c r="BA20" s="82" t="s">
        <v>119</v>
      </c>
      <c r="BB20" s="82" t="s">
        <v>119</v>
      </c>
      <c r="BC20" s="82" t="s">
        <v>121</v>
      </c>
      <c r="BD20" s="80" t="s">
        <v>116</v>
      </c>
      <c r="BE20" s="85" t="s">
        <v>122</v>
      </c>
      <c r="BF20" s="85">
        <v>4</v>
      </c>
      <c r="BG20" s="177" t="str">
        <f>IF(OR(Table14[[#This Row],[Volts]]&gt;50,Table14[[#This Row],[Amps]]&gt;100),"Yes","No")</f>
        <v>Yes</v>
      </c>
      <c r="BH20" s="82" t="s">
        <v>117</v>
      </c>
      <c r="BI20" s="82" t="s">
        <v>117</v>
      </c>
      <c r="BJ20" s="80" t="s">
        <v>123</v>
      </c>
      <c r="BK20" s="95" t="s">
        <v>138</v>
      </c>
      <c r="BL20" s="72" t="str">
        <f>CONCATENATE($BL$5,Table14[[#This Row],[WBS Name]])</f>
        <v>C_Vacuum</v>
      </c>
    </row>
    <row r="21" spans="1:64" ht="25.85" x14ac:dyDescent="0.2">
      <c r="A21" s="92" t="s">
        <v>139</v>
      </c>
      <c r="B21" s="179">
        <f>VLOOKUP($D21,WBSIDs,2,FALSE)</f>
        <v>121.3</v>
      </c>
      <c r="C21" s="176" t="str">
        <f t="shared" si="1"/>
        <v>121.3.09</v>
      </c>
      <c r="D21" s="70" t="s">
        <v>140</v>
      </c>
      <c r="E21" s="70" t="s">
        <v>102</v>
      </c>
      <c r="F21" s="71" t="s">
        <v>103</v>
      </c>
      <c r="G21" s="71" t="s">
        <v>141</v>
      </c>
      <c r="H21" s="20"/>
      <c r="I21" s="72" t="s">
        <v>19</v>
      </c>
      <c r="J21" s="71" t="s">
        <v>142</v>
      </c>
      <c r="K21" s="71"/>
      <c r="L21" s="54">
        <v>3</v>
      </c>
      <c r="M21" s="80" t="s">
        <v>106</v>
      </c>
      <c r="N21" s="80" t="s">
        <v>143</v>
      </c>
      <c r="O21" s="77">
        <f t="shared" si="2"/>
        <v>0.25</v>
      </c>
      <c r="P21" s="80" t="s">
        <v>108</v>
      </c>
      <c r="Q21" s="82">
        <v>30</v>
      </c>
      <c r="R21" s="82">
        <v>24</v>
      </c>
      <c r="S21" s="82">
        <v>60</v>
      </c>
      <c r="T21" s="82"/>
      <c r="U21" s="137"/>
      <c r="V21" s="137"/>
      <c r="W21" s="82" t="s">
        <v>109</v>
      </c>
      <c r="X21" s="82" t="s">
        <v>110</v>
      </c>
      <c r="Y21" s="82" t="s">
        <v>111</v>
      </c>
      <c r="Z21" s="82" t="s">
        <v>112</v>
      </c>
      <c r="AA21" s="137"/>
      <c r="AB21" s="137"/>
      <c r="AC21" s="82">
        <v>0</v>
      </c>
      <c r="AD21" s="82" t="s">
        <v>113</v>
      </c>
      <c r="AE21" s="91">
        <v>0.5</v>
      </c>
      <c r="AF21" s="84">
        <f>Table14[[#This Row],[Quantity]]*Table14[[#This Row],[Heat Load (KW)]]</f>
        <v>1.5</v>
      </c>
      <c r="AG21" s="137"/>
      <c r="AH21" s="137"/>
      <c r="AI21" s="137"/>
      <c r="AJ21" s="137"/>
      <c r="AK21" s="137"/>
      <c r="AL21" s="80" t="s">
        <v>114</v>
      </c>
      <c r="AM21" s="82">
        <v>120</v>
      </c>
      <c r="AN21" s="82">
        <v>20</v>
      </c>
      <c r="AO2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2400</v>
      </c>
      <c r="AP21" s="104">
        <f>Table14[[#This Row],[Volt-Amperes]]*Table14[[#This Row],[Quantity]]/1000</f>
        <v>7.2</v>
      </c>
      <c r="AQ21" s="82">
        <v>60</v>
      </c>
      <c r="AR21" s="74">
        <f>Table14[[#This Row],[Quantity]]*Table14[[#This Row],[Volt-Amperes]]*(10^-3)*Table14[[#This Row],[Power Factor (%)]]*0.01</f>
        <v>4.32</v>
      </c>
      <c r="AS21" s="82" t="s">
        <v>115</v>
      </c>
      <c r="AT21" s="82" t="s">
        <v>115</v>
      </c>
      <c r="AU21" s="103">
        <v>20</v>
      </c>
      <c r="AV21" s="80" t="s">
        <v>116</v>
      </c>
      <c r="AW21" s="82" t="s">
        <v>117</v>
      </c>
      <c r="AX21" s="82" t="s">
        <v>117</v>
      </c>
      <c r="AY21" s="82" t="s">
        <v>117</v>
      </c>
      <c r="AZ21" s="82" t="s">
        <v>118</v>
      </c>
      <c r="BA21" s="82" t="s">
        <v>119</v>
      </c>
      <c r="BB21" s="82" t="s">
        <v>119</v>
      </c>
      <c r="BC21" s="82" t="s">
        <v>121</v>
      </c>
      <c r="BD21" s="80" t="s">
        <v>116</v>
      </c>
      <c r="BE21" s="85" t="s">
        <v>122</v>
      </c>
      <c r="BF21" s="85">
        <v>320</v>
      </c>
      <c r="BG21" s="177" t="str">
        <f>IF(OR(Table14[[#This Row],[Volts]]&gt;50,Table14[[#This Row],[Amps]]&gt;100),"Yes","No")</f>
        <v>Yes</v>
      </c>
      <c r="BH21" s="82" t="s">
        <v>117</v>
      </c>
      <c r="BI21" s="82" t="s">
        <v>117</v>
      </c>
      <c r="BJ21" s="82" t="s">
        <v>123</v>
      </c>
      <c r="BK21" s="95"/>
      <c r="BL21" s="72" t="str">
        <f>CONCATENATE($BL$5,Table14[[#This Row],[WBS Name]])</f>
        <v>C_Instrumentation</v>
      </c>
    </row>
    <row r="22" spans="1:64" ht="25.85" x14ac:dyDescent="0.2">
      <c r="A22" s="92" t="s">
        <v>144</v>
      </c>
      <c r="B22" s="179">
        <f>VLOOKUP($D22,WBSIDs,2,FALSE)</f>
        <v>121.5</v>
      </c>
      <c r="C22" s="176" t="str">
        <f t="shared" si="1"/>
        <v>121.5.04</v>
      </c>
      <c r="D22" s="70" t="s">
        <v>145</v>
      </c>
      <c r="E22" s="70" t="s">
        <v>102</v>
      </c>
      <c r="F22" s="71" t="s">
        <v>103</v>
      </c>
      <c r="G22" s="71" t="s">
        <v>146</v>
      </c>
      <c r="H22" s="71"/>
      <c r="I22" s="72" t="s">
        <v>19</v>
      </c>
      <c r="J22" s="71"/>
      <c r="K22" s="71"/>
      <c r="L22" s="54">
        <v>1</v>
      </c>
      <c r="M22" s="80" t="s">
        <v>106</v>
      </c>
      <c r="N22" s="80" t="s">
        <v>107</v>
      </c>
      <c r="O22" s="77">
        <f t="shared" si="2"/>
        <v>0.05</v>
      </c>
      <c r="P22" s="80" t="s">
        <v>108</v>
      </c>
      <c r="Q22" s="82">
        <v>30</v>
      </c>
      <c r="R22" s="82">
        <v>24</v>
      </c>
      <c r="S22" s="82">
        <v>60</v>
      </c>
      <c r="T22" s="82"/>
      <c r="U22" s="137"/>
      <c r="V22" s="137"/>
      <c r="W22" s="82" t="s">
        <v>109</v>
      </c>
      <c r="X22" s="82" t="s">
        <v>110</v>
      </c>
      <c r="Y22" s="82" t="s">
        <v>111</v>
      </c>
      <c r="Z22" s="82" t="s">
        <v>112</v>
      </c>
      <c r="AA22" s="137"/>
      <c r="AB22" s="137"/>
      <c r="AC22" s="82">
        <v>0</v>
      </c>
      <c r="AD22" s="82" t="s">
        <v>113</v>
      </c>
      <c r="AE22" s="91">
        <v>0.3</v>
      </c>
      <c r="AF22" s="84">
        <f>Table14[[#This Row],[Quantity]]*Table14[[#This Row],[Heat Load (KW)]]</f>
        <v>0.3</v>
      </c>
      <c r="AG22" s="137"/>
      <c r="AH22" s="137"/>
      <c r="AI22" s="137"/>
      <c r="AJ22" s="137"/>
      <c r="AK22" s="137"/>
      <c r="AL22" s="80" t="s">
        <v>114</v>
      </c>
      <c r="AM22" s="82">
        <v>120</v>
      </c>
      <c r="AN22" s="82">
        <v>20</v>
      </c>
      <c r="AO2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2400</v>
      </c>
      <c r="AP22" s="104">
        <f>Table14[[#This Row],[Volt-Amperes]]*Table14[[#This Row],[Quantity]]/1000</f>
        <v>2.4</v>
      </c>
      <c r="AQ22" s="82">
        <v>80</v>
      </c>
      <c r="AR22" s="74">
        <f>Table14[[#This Row],[Quantity]]*Table14[[#This Row],[Volt-Amperes]]*(10^-3)*Table14[[#This Row],[Power Factor (%)]]*0.01</f>
        <v>1.92</v>
      </c>
      <c r="AS22" s="82" t="s">
        <v>115</v>
      </c>
      <c r="AT22" s="82" t="s">
        <v>115</v>
      </c>
      <c r="AU22" s="103">
        <v>20</v>
      </c>
      <c r="AV22" s="80" t="s">
        <v>117</v>
      </c>
      <c r="AW22" s="82" t="s">
        <v>117</v>
      </c>
      <c r="AX22" s="82" t="s">
        <v>117</v>
      </c>
      <c r="AY22" s="82" t="s">
        <v>117</v>
      </c>
      <c r="AZ22" s="82" t="s">
        <v>118</v>
      </c>
      <c r="BA22" s="82" t="s">
        <v>119</v>
      </c>
      <c r="BB22" s="82" t="s">
        <v>119</v>
      </c>
      <c r="BC22" s="82" t="s">
        <v>121</v>
      </c>
      <c r="BD22" s="80" t="s">
        <v>116</v>
      </c>
      <c r="BE22" s="85" t="s">
        <v>122</v>
      </c>
      <c r="BF22" s="85">
        <v>21</v>
      </c>
      <c r="BG22" s="177" t="str">
        <f>IF(OR(Table14[[#This Row],[Volts]]&gt;50,Table14[[#This Row],[Amps]]&gt;100),"Yes","No")</f>
        <v>Yes</v>
      </c>
      <c r="BH22" s="82" t="s">
        <v>117</v>
      </c>
      <c r="BI22" s="82" t="s">
        <v>117</v>
      </c>
      <c r="BJ22" s="82" t="s">
        <v>147</v>
      </c>
      <c r="BK22" s="95"/>
      <c r="BL22" s="72" t="str">
        <f>CONCATENATE($BL$5,Table14[[#This Row],[WBS Name]])</f>
        <v>C_BTLBAL</v>
      </c>
    </row>
    <row r="23" spans="1:64" ht="38.75" x14ac:dyDescent="0.2">
      <c r="A23" s="92" t="s">
        <v>148</v>
      </c>
      <c r="B23" s="179">
        <f t="shared" ref="B23:B61" si="3">VLOOKUP($D23,WBSIDs,2,FALSE)</f>
        <v>121.3</v>
      </c>
      <c r="C23" s="176" t="str">
        <f t="shared" si="1"/>
        <v>121.3.05</v>
      </c>
      <c r="D23" s="70" t="s">
        <v>149</v>
      </c>
      <c r="E23" s="275" t="s">
        <v>102</v>
      </c>
      <c r="F23" s="71" t="s">
        <v>103</v>
      </c>
      <c r="G23" s="71" t="s">
        <v>150</v>
      </c>
      <c r="H23" s="71"/>
      <c r="I23" s="72" t="s">
        <v>19</v>
      </c>
      <c r="J23" s="71" t="s">
        <v>151</v>
      </c>
      <c r="K23" s="71"/>
      <c r="L23" s="54">
        <v>1</v>
      </c>
      <c r="M23" s="105" t="s">
        <v>152</v>
      </c>
      <c r="N23" s="105" t="s">
        <v>153</v>
      </c>
      <c r="O23" s="106">
        <f t="shared" si="2"/>
        <v>0.5</v>
      </c>
      <c r="P23" s="105" t="s">
        <v>108</v>
      </c>
      <c r="Q23" s="107">
        <v>30</v>
      </c>
      <c r="R23" s="107">
        <v>24</v>
      </c>
      <c r="S23" s="107">
        <v>60</v>
      </c>
      <c r="T23" s="107"/>
      <c r="U23" s="207"/>
      <c r="V23" s="207"/>
      <c r="W23" s="107" t="s">
        <v>109</v>
      </c>
      <c r="X23" s="82" t="s">
        <v>110</v>
      </c>
      <c r="Y23" s="82" t="s">
        <v>111</v>
      </c>
      <c r="Z23" s="82" t="s">
        <v>112</v>
      </c>
      <c r="AA23" s="207"/>
      <c r="AB23" s="207"/>
      <c r="AC23" s="107">
        <v>0</v>
      </c>
      <c r="AD23" s="107" t="s">
        <v>113</v>
      </c>
      <c r="AE23" s="118">
        <v>0.1</v>
      </c>
      <c r="AF23" s="84">
        <f>Table14[[#This Row],[Quantity]]*Table14[[#This Row],[Heat Load (KW)]]</f>
        <v>0.1</v>
      </c>
      <c r="AG23" s="207"/>
      <c r="AH23" s="207"/>
      <c r="AI23" s="207"/>
      <c r="AJ23" s="207"/>
      <c r="AK23" s="207"/>
      <c r="AL23" s="105" t="s">
        <v>154</v>
      </c>
      <c r="AM23" s="107">
        <v>480</v>
      </c>
      <c r="AN23" s="111">
        <v>20</v>
      </c>
      <c r="AO2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16627.687752661222</v>
      </c>
      <c r="AP23" s="104">
        <f>Table14[[#This Row],[Volt-Amperes]]*Table14[[#This Row],[Quantity]]/1000</f>
        <v>16.627687752661224</v>
      </c>
      <c r="AQ23" s="82">
        <v>70</v>
      </c>
      <c r="AR23" s="74">
        <f>Table14[[#This Row],[Quantity]]*Table14[[#This Row],[Volt-Amperes]]*(10^-3)*Table14[[#This Row],[Power Factor (%)]]*0.01</f>
        <v>11.639381426862856</v>
      </c>
      <c r="AS23" s="107" t="s">
        <v>115</v>
      </c>
      <c r="AT23" s="107" t="s">
        <v>115</v>
      </c>
      <c r="AU23" s="276">
        <v>20</v>
      </c>
      <c r="AV23" s="105" t="s">
        <v>117</v>
      </c>
      <c r="AW23" s="107" t="s">
        <v>117</v>
      </c>
      <c r="AX23" s="107" t="s">
        <v>116</v>
      </c>
      <c r="AY23" s="107" t="s">
        <v>116</v>
      </c>
      <c r="AZ23" s="107" t="s">
        <v>155</v>
      </c>
      <c r="BA23" s="107" t="s">
        <v>119</v>
      </c>
      <c r="BB23" s="107" t="s">
        <v>120</v>
      </c>
      <c r="BC23" s="107" t="s">
        <v>121</v>
      </c>
      <c r="BD23" s="105" t="s">
        <v>116</v>
      </c>
      <c r="BE23" s="116" t="s">
        <v>156</v>
      </c>
      <c r="BF23" s="116">
        <v>8</v>
      </c>
      <c r="BG23" s="357" t="str">
        <f>IF(OR(Table14[[#This Row],[Volts]]&gt;50,Table14[[#This Row],[Amps]]&gt;100),"Yes","No")</f>
        <v>Yes</v>
      </c>
      <c r="BH23" s="107" t="s">
        <v>117</v>
      </c>
      <c r="BI23" s="107" t="s">
        <v>116</v>
      </c>
      <c r="BJ23" s="107" t="s">
        <v>123</v>
      </c>
      <c r="BK23" s="277"/>
      <c r="BL23" s="72" t="str">
        <f>CONCATENATE($BL$5,Table14[[#This Row],[WBS Name]])</f>
        <v>C_Magnets</v>
      </c>
    </row>
    <row r="24" spans="1:64" ht="38.75" x14ac:dyDescent="0.2">
      <c r="A24" s="92" t="s">
        <v>157</v>
      </c>
      <c r="B24" s="179">
        <f t="shared" si="3"/>
        <v>121.3</v>
      </c>
      <c r="C24" s="176" t="str">
        <f t="shared" si="1"/>
        <v>121.3.05</v>
      </c>
      <c r="D24" s="70" t="s">
        <v>149</v>
      </c>
      <c r="E24" s="275" t="s">
        <v>158</v>
      </c>
      <c r="F24" s="71" t="s">
        <v>103</v>
      </c>
      <c r="G24" s="71" t="s">
        <v>150</v>
      </c>
      <c r="H24" s="71"/>
      <c r="I24" s="72" t="s">
        <v>36</v>
      </c>
      <c r="J24" s="71"/>
      <c r="K24" s="71"/>
      <c r="L24" s="54">
        <v>8</v>
      </c>
      <c r="M24" s="105" t="s">
        <v>106</v>
      </c>
      <c r="N24" s="105" t="s">
        <v>143</v>
      </c>
      <c r="O24" s="106">
        <f t="shared" si="2"/>
        <v>0.25</v>
      </c>
      <c r="P24" s="105"/>
      <c r="Q24" s="107"/>
      <c r="R24" s="107"/>
      <c r="S24" s="107"/>
      <c r="T24" s="107"/>
      <c r="U24" s="207"/>
      <c r="V24" s="207"/>
      <c r="W24" s="107"/>
      <c r="X24" s="107"/>
      <c r="Y24" s="107"/>
      <c r="Z24" s="107"/>
      <c r="AA24" s="207"/>
      <c r="AB24" s="207"/>
      <c r="AC24" s="107"/>
      <c r="AD24" s="107" t="s">
        <v>113</v>
      </c>
      <c r="AE24" s="118"/>
      <c r="AF24" s="84">
        <f>Table14[[#This Row],[Quantity]]*Table14[[#This Row],[Heat Load (KW)]]</f>
        <v>0</v>
      </c>
      <c r="AG24" s="207"/>
      <c r="AH24" s="207"/>
      <c r="AI24" s="207"/>
      <c r="AJ24" s="207"/>
      <c r="AK24" s="207"/>
      <c r="AL24" s="105"/>
      <c r="AM24" s="107"/>
      <c r="AN24" s="111"/>
      <c r="AO2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4" s="104">
        <f>Table14[[#This Row],[Volt-Amperes]]*Table14[[#This Row],[Quantity]]/1000</f>
        <v>0</v>
      </c>
      <c r="AQ24" s="82">
        <v>0</v>
      </c>
      <c r="AR24" s="74">
        <f>Table14[[#This Row],[Quantity]]*Table14[[#This Row],[Volt-Amperes]]*(10^-3)*Table14[[#This Row],[Power Factor (%)]]*0.01</f>
        <v>0</v>
      </c>
      <c r="AS24" s="107"/>
      <c r="AT24" s="107"/>
      <c r="AU24" s="276"/>
      <c r="AV24" s="105"/>
      <c r="AW24" s="107"/>
      <c r="AX24" s="107"/>
      <c r="AY24" s="107"/>
      <c r="AZ24" s="107"/>
      <c r="BA24" s="107"/>
      <c r="BB24" s="107"/>
      <c r="BC24" s="107"/>
      <c r="BD24" s="105"/>
      <c r="BE24" s="116" t="s">
        <v>156</v>
      </c>
      <c r="BF24" s="135">
        <v>8</v>
      </c>
      <c r="BG24" s="357" t="str">
        <f>IF(OR(Table14[[#This Row],[Volts]]&gt;50,Table14[[#This Row],[Amps]]&gt;100),"Yes","No")</f>
        <v>No</v>
      </c>
      <c r="BH24" s="107" t="s">
        <v>117</v>
      </c>
      <c r="BI24" s="107" t="s">
        <v>117</v>
      </c>
      <c r="BJ24" s="107"/>
      <c r="BK24" s="277"/>
      <c r="BL24" s="72" t="str">
        <f>CONCATENATE($BL$5,Table14[[#This Row],[WBS Name]])</f>
        <v>C_Magnets</v>
      </c>
    </row>
    <row r="25" spans="1:64" ht="25.85" x14ac:dyDescent="0.2">
      <c r="A25" s="92" t="s">
        <v>159</v>
      </c>
      <c r="B25" s="179">
        <f t="shared" si="3"/>
        <v>121.3</v>
      </c>
      <c r="C25" s="176" t="str">
        <f t="shared" si="1"/>
        <v>121.3.05</v>
      </c>
      <c r="D25" s="70" t="s">
        <v>149</v>
      </c>
      <c r="E25" s="275" t="s">
        <v>158</v>
      </c>
      <c r="F25" s="71" t="s">
        <v>103</v>
      </c>
      <c r="G25" s="71" t="s">
        <v>150</v>
      </c>
      <c r="H25" s="71"/>
      <c r="I25" s="72" t="s">
        <v>149</v>
      </c>
      <c r="J25" s="71"/>
      <c r="K25" s="71"/>
      <c r="L25" s="54">
        <v>1</v>
      </c>
      <c r="M25" s="105" t="s">
        <v>152</v>
      </c>
      <c r="N25" s="105" t="s">
        <v>153</v>
      </c>
      <c r="O25" s="106">
        <f t="shared" si="2"/>
        <v>0.5</v>
      </c>
      <c r="P25" s="105"/>
      <c r="Q25" s="107"/>
      <c r="R25" s="107"/>
      <c r="S25" s="107"/>
      <c r="T25" s="107"/>
      <c r="U25" s="207"/>
      <c r="V25" s="207"/>
      <c r="W25" s="107"/>
      <c r="X25" s="107"/>
      <c r="Y25" s="107"/>
      <c r="Z25" s="107"/>
      <c r="AA25" s="207"/>
      <c r="AB25" s="207"/>
      <c r="AC25" s="107"/>
      <c r="AD25" s="107" t="s">
        <v>113</v>
      </c>
      <c r="AE25" s="118"/>
      <c r="AF25" s="84">
        <f>Table14[[#This Row],[Quantity]]*Table14[[#This Row],[Heat Load (KW)]]</f>
        <v>0</v>
      </c>
      <c r="AG25" s="207"/>
      <c r="AH25" s="207"/>
      <c r="AI25" s="207"/>
      <c r="AJ25" s="207"/>
      <c r="AK25" s="207"/>
      <c r="AL25" s="105"/>
      <c r="AM25" s="107"/>
      <c r="AN25" s="111"/>
      <c r="AO2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5" s="104">
        <f>Table14[[#This Row],[Volt-Amperes]]*Table14[[#This Row],[Quantity]]/1000</f>
        <v>0</v>
      </c>
      <c r="AQ25" s="82">
        <v>0</v>
      </c>
      <c r="AR25" s="74">
        <f>Table14[[#This Row],[Quantity]]*Table14[[#This Row],[Volt-Amperes]]*(10^-3)*Table14[[#This Row],[Power Factor (%)]]*0.01</f>
        <v>0</v>
      </c>
      <c r="AS25" s="107"/>
      <c r="AT25" s="107"/>
      <c r="AU25" s="276"/>
      <c r="AV25" s="105"/>
      <c r="AW25" s="107"/>
      <c r="AX25" s="107"/>
      <c r="AY25" s="107"/>
      <c r="AZ25" s="107"/>
      <c r="BA25" s="107"/>
      <c r="BB25" s="107"/>
      <c r="BC25" s="107"/>
      <c r="BD25" s="105"/>
      <c r="BE25" s="116"/>
      <c r="BF25" s="116"/>
      <c r="BG25" s="357" t="str">
        <f>IF(OR(Table14[[#This Row],[Volts]]&gt;50,Table14[[#This Row],[Amps]]&gt;100),"Yes","No")</f>
        <v>No</v>
      </c>
      <c r="BH25" s="107" t="s">
        <v>117</v>
      </c>
      <c r="BI25" s="107" t="s">
        <v>117</v>
      </c>
      <c r="BJ25" s="107"/>
      <c r="BK25" s="277"/>
      <c r="BL25" s="72" t="str">
        <f>CONCATENATE($BL$5,Table14[[#This Row],[WBS Name]])</f>
        <v>C_Magnets</v>
      </c>
    </row>
    <row r="26" spans="1:64" ht="38.75" x14ac:dyDescent="0.2">
      <c r="A26" s="92" t="s">
        <v>160</v>
      </c>
      <c r="B26" s="179">
        <f t="shared" si="3"/>
        <v>121.3</v>
      </c>
      <c r="C26" s="176" t="str">
        <f t="shared" si="1"/>
        <v>121.3.05</v>
      </c>
      <c r="D26" s="70" t="s">
        <v>149</v>
      </c>
      <c r="E26" s="70" t="s">
        <v>102</v>
      </c>
      <c r="F26" s="71" t="s">
        <v>103</v>
      </c>
      <c r="G26" s="71" t="s">
        <v>161</v>
      </c>
      <c r="H26" s="71"/>
      <c r="I26" s="72" t="s">
        <v>162</v>
      </c>
      <c r="J26" s="71" t="s">
        <v>163</v>
      </c>
      <c r="K26" s="71"/>
      <c r="L26" s="54">
        <v>5</v>
      </c>
      <c r="M26" s="80" t="s">
        <v>106</v>
      </c>
      <c r="N26" s="80" t="s">
        <v>107</v>
      </c>
      <c r="O26" s="77">
        <f t="shared" si="2"/>
        <v>0.05</v>
      </c>
      <c r="P26" s="80" t="s">
        <v>108</v>
      </c>
      <c r="Q26" s="82">
        <v>31.5</v>
      </c>
      <c r="R26" s="82">
        <v>24</v>
      </c>
      <c r="S26" s="82">
        <v>51</v>
      </c>
      <c r="T26" s="82">
        <v>645</v>
      </c>
      <c r="U26" s="137"/>
      <c r="V26" s="137"/>
      <c r="W26" s="82" t="s">
        <v>109</v>
      </c>
      <c r="X26" s="82" t="s">
        <v>110</v>
      </c>
      <c r="Y26" s="82" t="s">
        <v>111</v>
      </c>
      <c r="Z26" s="82" t="s">
        <v>112</v>
      </c>
      <c r="AA26" s="137"/>
      <c r="AB26" s="137"/>
      <c r="AC26" s="82">
        <v>0</v>
      </c>
      <c r="AD26" s="82" t="s">
        <v>164</v>
      </c>
      <c r="AE26" s="91">
        <v>12</v>
      </c>
      <c r="AF26" s="84">
        <f>Table14[[#This Row],[Quantity]]*Table14[[#This Row],[Heat Load (KW)]]</f>
        <v>60</v>
      </c>
      <c r="AG26" s="82">
        <v>3</v>
      </c>
      <c r="AH26" s="82">
        <v>90</v>
      </c>
      <c r="AI26" s="82">
        <v>105</v>
      </c>
      <c r="AJ26" s="82">
        <v>1</v>
      </c>
      <c r="AK26" s="82"/>
      <c r="AL26" s="80" t="s">
        <v>154</v>
      </c>
      <c r="AM26" s="82">
        <v>480</v>
      </c>
      <c r="AN26" s="91">
        <v>125</v>
      </c>
      <c r="AO2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103923.04845413263</v>
      </c>
      <c r="AP26" s="104">
        <f>Table14[[#This Row],[Volt-Amperes]]*Table14[[#This Row],[Quantity]]/1000</f>
        <v>519.6152422706632</v>
      </c>
      <c r="AQ26" s="86">
        <v>90</v>
      </c>
      <c r="AR26" s="74">
        <f>Table14[[#This Row],[Quantity]]*Table14[[#This Row],[Volt-Amperes]]*(10^-3)*Table14[[#This Row],[Power Factor (%)]]*0.01</f>
        <v>467.65371804359688</v>
      </c>
      <c r="AS26" s="82" t="s">
        <v>115</v>
      </c>
      <c r="AT26" s="82" t="s">
        <v>115</v>
      </c>
      <c r="AU26" s="103">
        <v>125</v>
      </c>
      <c r="AV26" s="80" t="s">
        <v>117</v>
      </c>
      <c r="AW26" s="82" t="s">
        <v>116</v>
      </c>
      <c r="AX26" s="82" t="s">
        <v>116</v>
      </c>
      <c r="AY26" s="82" t="s">
        <v>117</v>
      </c>
      <c r="AZ26" s="82" t="s">
        <v>165</v>
      </c>
      <c r="BA26" s="82" t="s">
        <v>166</v>
      </c>
      <c r="BB26" s="82" t="s">
        <v>120</v>
      </c>
      <c r="BC26" s="82" t="s">
        <v>121</v>
      </c>
      <c r="BD26" s="80" t="s">
        <v>116</v>
      </c>
      <c r="BE26" s="85" t="s">
        <v>156</v>
      </c>
      <c r="BF26" s="135">
        <v>4</v>
      </c>
      <c r="BG26" s="177" t="str">
        <f>IF(OR(Table14[[#This Row],[Volts]]&gt;50,Table14[[#This Row],[Amps]]&gt;100),"Yes","No")</f>
        <v>Yes</v>
      </c>
      <c r="BH26" s="82" t="s">
        <v>117</v>
      </c>
      <c r="BI26" s="82" t="s">
        <v>116</v>
      </c>
      <c r="BJ26" s="82" t="s">
        <v>123</v>
      </c>
      <c r="BK26" s="95"/>
      <c r="BL26" s="72" t="str">
        <f>CONCATENATE($BL$5,Table14[[#This Row],[WBS Name]])</f>
        <v>C_Magnets</v>
      </c>
    </row>
    <row r="27" spans="1:64" ht="38.75" x14ac:dyDescent="0.2">
      <c r="A27" s="92" t="s">
        <v>167</v>
      </c>
      <c r="B27" s="179">
        <f t="shared" si="3"/>
        <v>121.3</v>
      </c>
      <c r="C27" s="176" t="str">
        <f t="shared" si="1"/>
        <v>121.3.05</v>
      </c>
      <c r="D27" s="70" t="s">
        <v>149</v>
      </c>
      <c r="E27" s="70" t="s">
        <v>168</v>
      </c>
      <c r="F27" s="71" t="s">
        <v>168</v>
      </c>
      <c r="G27" s="71" t="s">
        <v>161</v>
      </c>
      <c r="H27" s="71"/>
      <c r="I27" s="72" t="s">
        <v>162</v>
      </c>
      <c r="J27" s="71" t="s">
        <v>169</v>
      </c>
      <c r="K27" s="71"/>
      <c r="L27" s="54">
        <v>2</v>
      </c>
      <c r="M27" s="80" t="s">
        <v>106</v>
      </c>
      <c r="N27" s="80" t="s">
        <v>107</v>
      </c>
      <c r="O27" s="77">
        <f t="shared" si="2"/>
        <v>0.05</v>
      </c>
      <c r="P27" s="80" t="s">
        <v>108</v>
      </c>
      <c r="Q27" s="82">
        <v>31.5</v>
      </c>
      <c r="R27" s="82">
        <v>24</v>
      </c>
      <c r="S27" s="82">
        <v>51</v>
      </c>
      <c r="T27" s="82">
        <v>645</v>
      </c>
      <c r="U27" s="137"/>
      <c r="V27" s="137"/>
      <c r="W27" s="82" t="s">
        <v>109</v>
      </c>
      <c r="X27" s="82" t="s">
        <v>110</v>
      </c>
      <c r="Y27" s="82" t="s">
        <v>111</v>
      </c>
      <c r="Z27" s="82" t="s">
        <v>112</v>
      </c>
      <c r="AA27" s="137"/>
      <c r="AB27" s="137"/>
      <c r="AC27" s="82">
        <v>0</v>
      </c>
      <c r="AD27" s="82" t="s">
        <v>164</v>
      </c>
      <c r="AE27" s="91">
        <v>20</v>
      </c>
      <c r="AF27" s="84">
        <f>Table14[[#This Row],[Quantity]]*Table14[[#This Row],[Heat Load (KW)]]</f>
        <v>40</v>
      </c>
      <c r="AG27" s="82">
        <v>5</v>
      </c>
      <c r="AH27" s="82">
        <v>90</v>
      </c>
      <c r="AI27" s="82">
        <v>105</v>
      </c>
      <c r="AJ27" s="82">
        <v>1</v>
      </c>
      <c r="AK27" s="82"/>
      <c r="AL27" s="80" t="s">
        <v>154</v>
      </c>
      <c r="AM27" s="82">
        <v>480</v>
      </c>
      <c r="AN27" s="91">
        <v>200</v>
      </c>
      <c r="AO2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166276.87752661222</v>
      </c>
      <c r="AP27" s="104">
        <f>Table14[[#This Row],[Volt-Amperes]]*Table14[[#This Row],[Quantity]]/1000</f>
        <v>332.55375505322445</v>
      </c>
      <c r="AQ27" s="86">
        <v>90</v>
      </c>
      <c r="AR27" s="74">
        <f>Table14[[#This Row],[Quantity]]*Table14[[#This Row],[Volt-Amperes]]*(10^-3)*Table14[[#This Row],[Power Factor (%)]]*0.01</f>
        <v>299.29837954790202</v>
      </c>
      <c r="AS27" s="82" t="s">
        <v>115</v>
      </c>
      <c r="AT27" s="82" t="s">
        <v>115</v>
      </c>
      <c r="AU27" s="103">
        <v>200</v>
      </c>
      <c r="AV27" s="80" t="s">
        <v>117</v>
      </c>
      <c r="AW27" s="82" t="s">
        <v>116</v>
      </c>
      <c r="AX27" s="82" t="s">
        <v>116</v>
      </c>
      <c r="AY27" s="82" t="s">
        <v>117</v>
      </c>
      <c r="AZ27" s="82" t="s">
        <v>165</v>
      </c>
      <c r="BA27" s="82" t="s">
        <v>166</v>
      </c>
      <c r="BB27" s="82" t="s">
        <v>120</v>
      </c>
      <c r="BC27" s="82" t="s">
        <v>121</v>
      </c>
      <c r="BD27" s="80" t="s">
        <v>116</v>
      </c>
      <c r="BE27" s="85" t="s">
        <v>156</v>
      </c>
      <c r="BF27" s="135">
        <v>8</v>
      </c>
      <c r="BG27" s="177" t="str">
        <f>IF(OR(Table14[[#This Row],[Volts]]&gt;50,Table14[[#This Row],[Amps]]&gt;100),"Yes","No")</f>
        <v>Yes</v>
      </c>
      <c r="BH27" s="82" t="s">
        <v>117</v>
      </c>
      <c r="BI27" s="82" t="s">
        <v>116</v>
      </c>
      <c r="BJ27" s="82" t="s">
        <v>123</v>
      </c>
      <c r="BK27" s="95"/>
      <c r="BL27" s="72" t="str">
        <f>CONCATENATE($BL$5,Table14[[#This Row],[WBS Name]])</f>
        <v>C_Magnets</v>
      </c>
    </row>
    <row r="28" spans="1:64" ht="38.75" x14ac:dyDescent="0.2">
      <c r="A28" s="92" t="s">
        <v>170</v>
      </c>
      <c r="B28" s="179">
        <f t="shared" si="3"/>
        <v>121.3</v>
      </c>
      <c r="C28" s="176" t="str">
        <f t="shared" si="1"/>
        <v>121.3.05</v>
      </c>
      <c r="D28" s="70" t="s">
        <v>149</v>
      </c>
      <c r="E28" s="70" t="s">
        <v>158</v>
      </c>
      <c r="F28" s="71" t="s">
        <v>171</v>
      </c>
      <c r="G28" s="71" t="s">
        <v>161</v>
      </c>
      <c r="H28" s="71"/>
      <c r="I28" s="72" t="s">
        <v>36</v>
      </c>
      <c r="J28" s="71" t="s">
        <v>172</v>
      </c>
      <c r="K28" s="71"/>
      <c r="L28" s="54">
        <v>20</v>
      </c>
      <c r="M28" s="80" t="s">
        <v>106</v>
      </c>
      <c r="N28" s="80" t="s">
        <v>107</v>
      </c>
      <c r="O28" s="77">
        <f t="shared" si="2"/>
        <v>0.05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82" t="s">
        <v>113</v>
      </c>
      <c r="AE28" s="137"/>
      <c r="AF28" s="84">
        <f>Table14[[#This Row],[Quantity]]*Table14[[#This Row],[Heat Load (KW)]]</f>
        <v>0</v>
      </c>
      <c r="AG28" s="82">
        <v>0.65</v>
      </c>
      <c r="AH28" s="137"/>
      <c r="AI28" s="137"/>
      <c r="AJ28" s="137"/>
      <c r="AK28" s="137"/>
      <c r="AL28" s="203"/>
      <c r="AM28" s="137"/>
      <c r="AN28" s="137"/>
      <c r="AO2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8" s="104">
        <f>Table14[[#This Row],[Volt-Amperes]]*Table14[[#This Row],[Quantity]]/1000</f>
        <v>0</v>
      </c>
      <c r="AQ28" s="86">
        <v>100</v>
      </c>
      <c r="AR28" s="74">
        <f>Table14[[#This Row],[Quantity]]*Table14[[#This Row],[Volt-Amperes]]*(10^-3)*Table14[[#This Row],[Power Factor (%)]]*0.01</f>
        <v>0</v>
      </c>
      <c r="AS28" s="137"/>
      <c r="AT28" s="137"/>
      <c r="AU28" s="204"/>
      <c r="AV28" s="203"/>
      <c r="AW28" s="137"/>
      <c r="AX28" s="137"/>
      <c r="AY28" s="137"/>
      <c r="AZ28" s="137"/>
      <c r="BA28" s="137"/>
      <c r="BB28" s="137"/>
      <c r="BC28" s="137"/>
      <c r="BD28" s="80" t="s">
        <v>116</v>
      </c>
      <c r="BE28" s="85" t="s">
        <v>156</v>
      </c>
      <c r="BF28" s="85">
        <v>20</v>
      </c>
      <c r="BG28" s="177" t="str">
        <f>IF(OR(Table14[[#This Row],[Volts]]&gt;50,Table14[[#This Row],[Amps]]&gt;100),"Yes","No")</f>
        <v>No</v>
      </c>
      <c r="BH28" s="82" t="s">
        <v>117</v>
      </c>
      <c r="BI28" s="91"/>
      <c r="BJ28" s="91"/>
      <c r="BK28" s="95" t="s">
        <v>173</v>
      </c>
      <c r="BL28" s="72" t="str">
        <f>CONCATENATE($BL$5,Table14[[#This Row],[WBS Name]])</f>
        <v>C_Magnets</v>
      </c>
    </row>
    <row r="29" spans="1:64" ht="38.75" x14ac:dyDescent="0.2">
      <c r="A29" s="92" t="s">
        <v>174</v>
      </c>
      <c r="B29" s="179">
        <f t="shared" si="3"/>
        <v>121.3</v>
      </c>
      <c r="C29" s="176" t="str">
        <f t="shared" si="1"/>
        <v>121.3.05</v>
      </c>
      <c r="D29" s="70" t="s">
        <v>149</v>
      </c>
      <c r="E29" s="70" t="s">
        <v>158</v>
      </c>
      <c r="F29" s="71" t="s">
        <v>171</v>
      </c>
      <c r="G29" s="71" t="s">
        <v>161</v>
      </c>
      <c r="H29" s="71"/>
      <c r="I29" s="72" t="s">
        <v>36</v>
      </c>
      <c r="J29" s="71" t="s">
        <v>172</v>
      </c>
      <c r="K29" s="71"/>
      <c r="L29" s="54">
        <v>16</v>
      </c>
      <c r="M29" s="80" t="s">
        <v>106</v>
      </c>
      <c r="N29" s="80" t="s">
        <v>107</v>
      </c>
      <c r="O29" s="77">
        <f t="shared" si="2"/>
        <v>0.05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82" t="s">
        <v>113</v>
      </c>
      <c r="AE29" s="137"/>
      <c r="AF29" s="84">
        <f>Table14[[#This Row],[Quantity]]*Table14[[#This Row],[Heat Load (KW)]]</f>
        <v>0</v>
      </c>
      <c r="AG29" s="82">
        <v>2.2000000000000002</v>
      </c>
      <c r="AH29" s="137"/>
      <c r="AI29" s="137"/>
      <c r="AJ29" s="137"/>
      <c r="AK29" s="137"/>
      <c r="AL29" s="203"/>
      <c r="AM29" s="137"/>
      <c r="AN29" s="137"/>
      <c r="AO2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" s="104">
        <f>Table14[[#This Row],[Volt-Amperes]]*Table14[[#This Row],[Quantity]]/1000</f>
        <v>0</v>
      </c>
      <c r="AQ29" s="86">
        <v>100</v>
      </c>
      <c r="AR29" s="74">
        <f>Table14[[#This Row],[Quantity]]*Table14[[#This Row],[Volt-Amperes]]*(10^-3)*Table14[[#This Row],[Power Factor (%)]]*0.01</f>
        <v>0</v>
      </c>
      <c r="AS29" s="137"/>
      <c r="AT29" s="137"/>
      <c r="AU29" s="204"/>
      <c r="AV29" s="203"/>
      <c r="AW29" s="137"/>
      <c r="AX29" s="137"/>
      <c r="AY29" s="137"/>
      <c r="AZ29" s="137"/>
      <c r="BA29" s="137"/>
      <c r="BB29" s="137"/>
      <c r="BC29" s="137"/>
      <c r="BD29" s="80" t="s">
        <v>116</v>
      </c>
      <c r="BE29" s="85" t="s">
        <v>156</v>
      </c>
      <c r="BF29" s="85">
        <v>16</v>
      </c>
      <c r="BG29" s="177" t="str">
        <f>IF(OR(Table14[[#This Row],[Volts]]&gt;50,Table14[[#This Row],[Amps]]&gt;100),"Yes","No")</f>
        <v>No</v>
      </c>
      <c r="BH29" s="82" t="s">
        <v>117</v>
      </c>
      <c r="BI29" s="91"/>
      <c r="BJ29" s="91"/>
      <c r="BK29" s="95" t="s">
        <v>175</v>
      </c>
      <c r="BL29" s="72" t="str">
        <f>CONCATENATE($BL$5,Table14[[#This Row],[WBS Name]])</f>
        <v>C_Magnets</v>
      </c>
    </row>
    <row r="30" spans="1:64" ht="38.75" x14ac:dyDescent="0.2">
      <c r="A30" s="92" t="s">
        <v>176</v>
      </c>
      <c r="B30" s="179">
        <f t="shared" si="3"/>
        <v>121.3</v>
      </c>
      <c r="C30" s="176" t="str">
        <f t="shared" si="1"/>
        <v>121.3.05</v>
      </c>
      <c r="D30" s="70" t="s">
        <v>149</v>
      </c>
      <c r="E30" s="70" t="s">
        <v>102</v>
      </c>
      <c r="F30" s="71" t="s">
        <v>103</v>
      </c>
      <c r="G30" s="71" t="s">
        <v>177</v>
      </c>
      <c r="H30" s="71"/>
      <c r="I30" s="72" t="s">
        <v>19</v>
      </c>
      <c r="J30" s="71"/>
      <c r="K30" s="71"/>
      <c r="L30" s="54">
        <v>5</v>
      </c>
      <c r="M30" s="80" t="s">
        <v>106</v>
      </c>
      <c r="N30" s="80" t="s">
        <v>107</v>
      </c>
      <c r="O30" s="77">
        <f t="shared" si="2"/>
        <v>0.05</v>
      </c>
      <c r="P30" s="80" t="s">
        <v>108</v>
      </c>
      <c r="Q30" s="82">
        <v>30</v>
      </c>
      <c r="R30" s="82">
        <v>24</v>
      </c>
      <c r="S30" s="82">
        <v>90</v>
      </c>
      <c r="T30" s="82"/>
      <c r="U30" s="137"/>
      <c r="V30" s="137"/>
      <c r="W30" s="82" t="s">
        <v>109</v>
      </c>
      <c r="X30" s="82" t="s">
        <v>110</v>
      </c>
      <c r="Y30" s="82" t="s">
        <v>111</v>
      </c>
      <c r="Z30" s="82" t="s">
        <v>112</v>
      </c>
      <c r="AA30" s="137"/>
      <c r="AB30" s="137"/>
      <c r="AC30" s="82">
        <v>0</v>
      </c>
      <c r="AD30" s="82" t="s">
        <v>113</v>
      </c>
      <c r="AE30" s="91">
        <v>10</v>
      </c>
      <c r="AF30" s="84">
        <f>Table14[[#This Row],[Quantity]]*Table14[[#This Row],[Heat Load (KW)]]</f>
        <v>50</v>
      </c>
      <c r="AG30" s="137"/>
      <c r="AH30" s="137"/>
      <c r="AI30" s="137"/>
      <c r="AJ30" s="137"/>
      <c r="AK30" s="137"/>
      <c r="AL30" s="80" t="s">
        <v>178</v>
      </c>
      <c r="AM30" s="82">
        <v>480</v>
      </c>
      <c r="AN30" s="82">
        <v>60</v>
      </c>
      <c r="AO3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49883.06325798366</v>
      </c>
      <c r="AP30" s="104">
        <f>Table14[[#This Row],[Volt-Amperes]]*Table14[[#This Row],[Quantity]]/1000</f>
        <v>249.41531628991828</v>
      </c>
      <c r="AQ30" s="86">
        <v>100</v>
      </c>
      <c r="AR30" s="74">
        <f>Table14[[#This Row],[Quantity]]*Table14[[#This Row],[Volt-Amperes]]*(10^-3)*Table14[[#This Row],[Power Factor (%)]]*0.01</f>
        <v>249.41531628991831</v>
      </c>
      <c r="AS30" s="82"/>
      <c r="AT30" s="82"/>
      <c r="AU30" s="103">
        <v>60</v>
      </c>
      <c r="AV30" s="80"/>
      <c r="AW30" s="82" t="s">
        <v>116</v>
      </c>
      <c r="AX30" s="82"/>
      <c r="AY30" s="82" t="s">
        <v>117</v>
      </c>
      <c r="AZ30" s="82" t="s">
        <v>118</v>
      </c>
      <c r="BA30" s="82" t="s">
        <v>119</v>
      </c>
      <c r="BB30" s="82" t="s">
        <v>120</v>
      </c>
      <c r="BC30" s="82" t="s">
        <v>121</v>
      </c>
      <c r="BD30" s="80" t="s">
        <v>116</v>
      </c>
      <c r="BE30" s="85" t="s">
        <v>156</v>
      </c>
      <c r="BF30" s="85">
        <v>56</v>
      </c>
      <c r="BG30" s="177" t="str">
        <f>IF(OR(Table14[[#This Row],[Volts]]&gt;50,Table14[[#This Row],[Amps]]&gt;100),"Yes","No")</f>
        <v>Yes</v>
      </c>
      <c r="BH30" s="82" t="s">
        <v>117</v>
      </c>
      <c r="BI30" s="82" t="s">
        <v>116</v>
      </c>
      <c r="BJ30" s="82" t="s">
        <v>123</v>
      </c>
      <c r="BK30" s="95" t="s">
        <v>179</v>
      </c>
      <c r="BL30" s="72" t="str">
        <f>CONCATENATE($BL$5,Table14[[#This Row],[WBS Name]])</f>
        <v>C_Magnets</v>
      </c>
    </row>
    <row r="31" spans="1:64" ht="25.85" x14ac:dyDescent="0.2">
      <c r="A31" s="92" t="s">
        <v>180</v>
      </c>
      <c r="B31" s="179">
        <f t="shared" si="3"/>
        <v>121.3</v>
      </c>
      <c r="C31" s="176" t="str">
        <f t="shared" si="1"/>
        <v>121.3.05</v>
      </c>
      <c r="D31" s="70" t="s">
        <v>149</v>
      </c>
      <c r="E31" s="70" t="s">
        <v>158</v>
      </c>
      <c r="F31" s="71" t="s">
        <v>171</v>
      </c>
      <c r="G31" s="71" t="s">
        <v>177</v>
      </c>
      <c r="H31" s="71"/>
      <c r="I31" s="72" t="s">
        <v>36</v>
      </c>
      <c r="J31" s="71" t="s">
        <v>181</v>
      </c>
      <c r="K31" s="71"/>
      <c r="L31" s="158">
        <v>32</v>
      </c>
      <c r="M31" s="132" t="s">
        <v>152</v>
      </c>
      <c r="N31" s="80" t="s">
        <v>107</v>
      </c>
      <c r="O31" s="77">
        <f t="shared" si="2"/>
        <v>0.05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82" t="s">
        <v>113</v>
      </c>
      <c r="AE31" s="137"/>
      <c r="AF31" s="84">
        <f>Table14[[#This Row],[Quantity]]*Table14[[#This Row],[Heat Load (KW)]]</f>
        <v>0</v>
      </c>
      <c r="AG31" s="82">
        <v>3.1</v>
      </c>
      <c r="AH31" s="137"/>
      <c r="AI31" s="137"/>
      <c r="AJ31" s="137"/>
      <c r="AK31" s="137"/>
      <c r="AL31" s="203"/>
      <c r="AM31" s="137"/>
      <c r="AN31" s="137"/>
      <c r="AO3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1" s="104">
        <f>Table14[[#This Row],[Volt-Amperes]]*Table14[[#This Row],[Quantity]]/1000</f>
        <v>0</v>
      </c>
      <c r="AQ31" s="86">
        <v>100</v>
      </c>
      <c r="AR31" s="74">
        <f>Table14[[#This Row],[Quantity]]*Table14[[#This Row],[Volt-Amperes]]*(10^-3)*Table14[[#This Row],[Power Factor (%)]]*0.01</f>
        <v>0</v>
      </c>
      <c r="AS31" s="137"/>
      <c r="AT31" s="137"/>
      <c r="AU31" s="204"/>
      <c r="AV31" s="203"/>
      <c r="AW31" s="137"/>
      <c r="AX31" s="137"/>
      <c r="AY31" s="137"/>
      <c r="AZ31" s="137"/>
      <c r="BA31" s="137"/>
      <c r="BB31" s="137"/>
      <c r="BC31" s="137"/>
      <c r="BD31" s="132"/>
      <c r="BE31" s="139"/>
      <c r="BF31" s="273">
        <v>32</v>
      </c>
      <c r="BG31" s="177" t="str">
        <f>IF(OR(Table14[[#This Row],[Volts]]&gt;50,Table14[[#This Row],[Amps]]&gt;100),"Yes","No")</f>
        <v>No</v>
      </c>
      <c r="BH31" s="82" t="s">
        <v>117</v>
      </c>
      <c r="BI31" s="91"/>
      <c r="BJ31" s="91"/>
      <c r="BK31" s="95"/>
      <c r="BL31" s="72" t="str">
        <f>CONCATENATE($BL$5,Table14[[#This Row],[WBS Name]])</f>
        <v>C_Magnets</v>
      </c>
    </row>
    <row r="32" spans="1:64" ht="25.85" x14ac:dyDescent="0.2">
      <c r="A32" s="92" t="s">
        <v>182</v>
      </c>
      <c r="B32" s="179">
        <f t="shared" si="3"/>
        <v>121.3</v>
      </c>
      <c r="C32" s="176" t="str">
        <f t="shared" si="1"/>
        <v>121.3.05</v>
      </c>
      <c r="D32" s="70" t="s">
        <v>149</v>
      </c>
      <c r="E32" s="70" t="s">
        <v>158</v>
      </c>
      <c r="F32" s="71" t="s">
        <v>171</v>
      </c>
      <c r="G32" s="71" t="s">
        <v>177</v>
      </c>
      <c r="H32" s="71"/>
      <c r="I32" s="72" t="s">
        <v>149</v>
      </c>
      <c r="J32" s="71"/>
      <c r="K32" s="71"/>
      <c r="L32" s="54">
        <v>57</v>
      </c>
      <c r="M32" s="132" t="s">
        <v>152</v>
      </c>
      <c r="N32" s="80" t="s">
        <v>143</v>
      </c>
      <c r="O32" s="77">
        <f t="shared" si="2"/>
        <v>0.25</v>
      </c>
      <c r="P32" s="80"/>
      <c r="Q32" s="82"/>
      <c r="R32" s="82"/>
      <c r="S32" s="82"/>
      <c r="T32" s="82"/>
      <c r="U32" s="137"/>
      <c r="V32" s="137"/>
      <c r="W32" s="82" t="s">
        <v>109</v>
      </c>
      <c r="X32" s="82" t="s">
        <v>110</v>
      </c>
      <c r="Y32" s="82" t="s">
        <v>111</v>
      </c>
      <c r="Z32" s="82" t="s">
        <v>112</v>
      </c>
      <c r="AA32" s="83"/>
      <c r="AB32" s="82"/>
      <c r="AC32" s="82"/>
      <c r="AD32" s="82" t="s">
        <v>164</v>
      </c>
      <c r="AE32" s="91">
        <v>0.53</v>
      </c>
      <c r="AF32" s="84">
        <f>Table14[[#This Row],[Quantity]]*Table14[[#This Row],[Heat Load (KW)]]</f>
        <v>30.21</v>
      </c>
      <c r="AG32" s="82">
        <v>2.5</v>
      </c>
      <c r="AH32" s="82">
        <v>90</v>
      </c>
      <c r="AI32" s="82">
        <v>105</v>
      </c>
      <c r="AJ32" s="82"/>
      <c r="AK32" s="82"/>
      <c r="AL32" s="203"/>
      <c r="AM32" s="137"/>
      <c r="AN32" s="137"/>
      <c r="AO3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2" s="104">
        <f>Table14[[#This Row],[Volt-Amperes]]*Table14[[#This Row],[Quantity]]/1000</f>
        <v>0</v>
      </c>
      <c r="AQ32" s="86">
        <v>100</v>
      </c>
      <c r="AR32" s="74">
        <f>Table14[[#This Row],[Quantity]]*Table14[[#This Row],[Volt-Amperes]]*(10^-3)*Table14[[#This Row],[Power Factor (%)]]*0.01</f>
        <v>0</v>
      </c>
      <c r="AS32" s="82"/>
      <c r="AT32" s="82"/>
      <c r="AU32" s="103"/>
      <c r="AV32" s="80"/>
      <c r="AW32" s="82"/>
      <c r="AX32" s="82"/>
      <c r="AY32" s="82"/>
      <c r="AZ32" s="137"/>
      <c r="BA32" s="137"/>
      <c r="BB32" s="137"/>
      <c r="BC32" s="137"/>
      <c r="BD32" s="80"/>
      <c r="BE32" s="85"/>
      <c r="BF32" s="85"/>
      <c r="BG32" s="177" t="str">
        <f>IF(OR(Table14[[#This Row],[Volts]]&gt;50,Table14[[#This Row],[Amps]]&gt;100),"Yes","No")</f>
        <v>No</v>
      </c>
      <c r="BH32" s="82" t="s">
        <v>117</v>
      </c>
      <c r="BI32" s="82"/>
      <c r="BJ32" s="82"/>
      <c r="BK32" s="95"/>
      <c r="BL32" s="72" t="str">
        <f>CONCATENATE($BL$5,Table14[[#This Row],[WBS Name]])</f>
        <v>C_Magnets</v>
      </c>
    </row>
    <row r="33" spans="1:105" s="154" customFormat="1" ht="23.45" customHeight="1" x14ac:dyDescent="0.2">
      <c r="A33" s="92" t="s">
        <v>183</v>
      </c>
      <c r="B33" s="179">
        <f t="shared" si="3"/>
        <v>121.3</v>
      </c>
      <c r="C33" s="176" t="str">
        <f t="shared" si="1"/>
        <v>121.3.05</v>
      </c>
      <c r="D33" s="70" t="s">
        <v>149</v>
      </c>
      <c r="E33" s="70" t="s">
        <v>158</v>
      </c>
      <c r="F33" s="71" t="s">
        <v>171</v>
      </c>
      <c r="G33" s="71" t="s">
        <v>177</v>
      </c>
      <c r="H33" s="71"/>
      <c r="I33" s="72" t="s">
        <v>149</v>
      </c>
      <c r="J33" s="95" t="s">
        <v>184</v>
      </c>
      <c r="K33" s="71"/>
      <c r="L33" s="54">
        <v>1</v>
      </c>
      <c r="M33" s="80" t="s">
        <v>106</v>
      </c>
      <c r="N33" s="80" t="s">
        <v>143</v>
      </c>
      <c r="O33" s="141">
        <f t="shared" si="2"/>
        <v>0.25</v>
      </c>
      <c r="P33" s="80"/>
      <c r="Q33" s="82"/>
      <c r="R33" s="82"/>
      <c r="S33" s="82"/>
      <c r="T33" s="82"/>
      <c r="U33" s="137"/>
      <c r="V33" s="137"/>
      <c r="W33" s="82" t="s">
        <v>109</v>
      </c>
      <c r="X33" s="82" t="s">
        <v>110</v>
      </c>
      <c r="Y33" s="82" t="s">
        <v>111</v>
      </c>
      <c r="Z33" s="82" t="s">
        <v>112</v>
      </c>
      <c r="AA33" s="83"/>
      <c r="AB33" s="82"/>
      <c r="AC33" s="82"/>
      <c r="AD33" s="82" t="s">
        <v>164</v>
      </c>
      <c r="AE33" s="91">
        <v>6.1</v>
      </c>
      <c r="AF33" s="84">
        <f>Table14[[#This Row],[Quantity]]*Table14[[#This Row],[Heat Load (KW)]]</f>
        <v>6.1</v>
      </c>
      <c r="AG33" s="82">
        <v>0.6</v>
      </c>
      <c r="AH33" s="82">
        <v>90</v>
      </c>
      <c r="AI33" s="82">
        <v>105</v>
      </c>
      <c r="AJ33" s="82"/>
      <c r="AK33" s="82"/>
      <c r="AL33" s="203"/>
      <c r="AM33" s="137"/>
      <c r="AN33" s="137"/>
      <c r="AO3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3" s="104">
        <f>Table14[[#This Row],[Volt-Amperes]]*Table14[[#This Row],[Quantity]]/1000</f>
        <v>0</v>
      </c>
      <c r="AQ33" s="82">
        <v>100</v>
      </c>
      <c r="AR33" s="74">
        <f>Table14[[#This Row],[Quantity]]*Table14[[#This Row],[Volt-Amperes]]*(10^-3)*Table14[[#This Row],[Power Factor (%)]]*0.01</f>
        <v>0</v>
      </c>
      <c r="AS33" s="82"/>
      <c r="AT33" s="82"/>
      <c r="AU33" s="103"/>
      <c r="AV33" s="80"/>
      <c r="AW33" s="82"/>
      <c r="AX33" s="82"/>
      <c r="AY33" s="82"/>
      <c r="AZ33" s="137"/>
      <c r="BA33" s="137"/>
      <c r="BB33" s="137"/>
      <c r="BC33" s="137"/>
      <c r="BD33" s="80"/>
      <c r="BE33" s="85"/>
      <c r="BF33" s="85"/>
      <c r="BG33" s="177" t="str">
        <f>IF(OR(Table14[[#This Row],[Volts]]&gt;50,Table14[[#This Row],[Amps]]&gt;100),"Yes","No")</f>
        <v>No</v>
      </c>
      <c r="BH33" s="82"/>
      <c r="BI33" s="82"/>
      <c r="BJ33" s="82"/>
      <c r="BK33" s="95"/>
      <c r="BL33" s="72" t="str">
        <f>CONCATENATE($BL$5,Table14[[#This Row],[WBS Name]])</f>
        <v>C_Magnets</v>
      </c>
    </row>
    <row r="34" spans="1:105" s="154" customFormat="1" ht="26.5" thickBot="1" x14ac:dyDescent="0.25">
      <c r="A34" s="92" t="s">
        <v>185</v>
      </c>
      <c r="B34" s="73">
        <f t="shared" si="3"/>
        <v>121.3</v>
      </c>
      <c r="C34" s="69" t="str">
        <f t="shared" si="1"/>
        <v>121.3.05</v>
      </c>
      <c r="D34" s="70" t="s">
        <v>149</v>
      </c>
      <c r="E34" s="70" t="s">
        <v>102</v>
      </c>
      <c r="F34" s="71" t="s">
        <v>103</v>
      </c>
      <c r="G34" s="71" t="s">
        <v>186</v>
      </c>
      <c r="H34" s="71"/>
      <c r="I34" s="72" t="s">
        <v>19</v>
      </c>
      <c r="J34" s="71" t="s">
        <v>187</v>
      </c>
      <c r="K34" s="71"/>
      <c r="L34" s="54">
        <v>2</v>
      </c>
      <c r="M34" s="80" t="s">
        <v>106</v>
      </c>
      <c r="N34" s="80" t="s">
        <v>107</v>
      </c>
      <c r="O34" s="141">
        <f t="shared" si="2"/>
        <v>0.05</v>
      </c>
      <c r="P34" s="80" t="s">
        <v>108</v>
      </c>
      <c r="Q34" s="82">
        <v>30</v>
      </c>
      <c r="R34" s="82">
        <v>24</v>
      </c>
      <c r="S34" s="82">
        <v>90</v>
      </c>
      <c r="T34" s="82"/>
      <c r="U34" s="137"/>
      <c r="V34" s="137"/>
      <c r="W34" s="82" t="s">
        <v>109</v>
      </c>
      <c r="X34" s="82" t="s">
        <v>110</v>
      </c>
      <c r="Y34" s="82" t="s">
        <v>111</v>
      </c>
      <c r="Z34" s="82" t="s">
        <v>112</v>
      </c>
      <c r="AA34" s="83"/>
      <c r="AB34" s="82"/>
      <c r="AC34" s="82"/>
      <c r="AD34" s="82" t="s">
        <v>113</v>
      </c>
      <c r="AE34" s="91">
        <v>2</v>
      </c>
      <c r="AF34" s="130">
        <f>Table14[[#This Row],[Quantity]]*Table14[[#This Row],[Heat Load (KW)]]</f>
        <v>4</v>
      </c>
      <c r="AG34" s="137"/>
      <c r="AH34" s="137"/>
      <c r="AI34" s="137"/>
      <c r="AJ34" s="137"/>
      <c r="AK34" s="137"/>
      <c r="AL34" s="80" t="s">
        <v>137</v>
      </c>
      <c r="AM34" s="82">
        <v>208</v>
      </c>
      <c r="AN34" s="82">
        <v>40</v>
      </c>
      <c r="AO34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14410.662718973059</v>
      </c>
      <c r="AP34" s="238">
        <f>Table14[[#This Row],[Volt-Amperes]]*Table14[[#This Row],[Quantity]]/1000</f>
        <v>28.821325437946118</v>
      </c>
      <c r="AQ34" s="82">
        <v>100</v>
      </c>
      <c r="AR34" s="213">
        <f>Table14[[#This Row],[Quantity]]*Table14[[#This Row],[Volt-Amperes]]*(10^-3)*Table14[[#This Row],[Power Factor (%)]]*0.01</f>
        <v>28.821325437946122</v>
      </c>
      <c r="AS34" s="82"/>
      <c r="AT34" s="82"/>
      <c r="AU34" s="103">
        <v>40</v>
      </c>
      <c r="AV34" s="80"/>
      <c r="AW34" s="82" t="s">
        <v>116</v>
      </c>
      <c r="AX34" s="82"/>
      <c r="AY34" s="82" t="s">
        <v>117</v>
      </c>
      <c r="AZ34" s="82"/>
      <c r="BA34" s="82"/>
      <c r="BB34" s="82"/>
      <c r="BC34" s="82"/>
      <c r="BD34" s="80" t="s">
        <v>116</v>
      </c>
      <c r="BE34" s="85" t="s">
        <v>122</v>
      </c>
      <c r="BF34" s="85">
        <v>60</v>
      </c>
      <c r="BG34" s="94" t="str">
        <f>IF(OR(Table14[[#This Row],[Volts]]&gt;50,Table14[[#This Row],[Amps]]&gt;100),"Yes","No")</f>
        <v>Yes</v>
      </c>
      <c r="BH34" s="82" t="s">
        <v>117</v>
      </c>
      <c r="BI34" s="82" t="s">
        <v>117</v>
      </c>
      <c r="BJ34" s="82" t="s">
        <v>123</v>
      </c>
      <c r="BK34" s="95" t="s">
        <v>188</v>
      </c>
      <c r="BL34" s="72" t="str">
        <f>CONCATENATE($BL$5,Table14[[#This Row],[WBS Name]])</f>
        <v>C_Magnets</v>
      </c>
    </row>
    <row r="35" spans="1:105" s="154" customFormat="1" ht="25.85" x14ac:dyDescent="0.2">
      <c r="A35" s="216" t="s">
        <v>189</v>
      </c>
      <c r="B35" s="217">
        <f t="shared" si="3"/>
        <v>121.3</v>
      </c>
      <c r="C35" s="218" t="str">
        <f t="shared" si="1"/>
        <v>121.3.05</v>
      </c>
      <c r="D35" s="219" t="s">
        <v>149</v>
      </c>
      <c r="E35" s="70" t="s">
        <v>158</v>
      </c>
      <c r="F35" s="220" t="s">
        <v>171</v>
      </c>
      <c r="G35" s="71" t="s">
        <v>186</v>
      </c>
      <c r="H35" s="220"/>
      <c r="I35" s="221" t="s">
        <v>36</v>
      </c>
      <c r="J35" s="220"/>
      <c r="K35" s="220"/>
      <c r="L35" s="222">
        <v>56</v>
      </c>
      <c r="M35" s="223" t="s">
        <v>106</v>
      </c>
      <c r="N35" s="223" t="s">
        <v>107</v>
      </c>
      <c r="O35" s="224">
        <f t="shared" si="2"/>
        <v>0.05</v>
      </c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82" t="s">
        <v>113</v>
      </c>
      <c r="AE35" s="225"/>
      <c r="AF35" s="226">
        <f>Table14[[#This Row],[Quantity]]*Table14[[#This Row],[Heat Load (KW)]]</f>
        <v>0</v>
      </c>
      <c r="AG35" s="227">
        <v>3.6</v>
      </c>
      <c r="AH35" s="225"/>
      <c r="AI35" s="225"/>
      <c r="AJ35" s="225"/>
      <c r="AK35" s="225"/>
      <c r="AL35" s="228"/>
      <c r="AM35" s="225"/>
      <c r="AN35" s="225"/>
      <c r="AO35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5" s="230">
        <f>Table14[[#This Row],[Volt-Amperes]]*Table14[[#This Row],[Quantity]]/1000</f>
        <v>0</v>
      </c>
      <c r="AQ35" s="227">
        <v>100</v>
      </c>
      <c r="AR35" s="231">
        <f>Table14[[#This Row],[Quantity]]*Table14[[#This Row],[Volt-Amperes]]*(10^-3)*Table14[[#This Row],[Power Factor (%)]]*0.01</f>
        <v>0</v>
      </c>
      <c r="AS35" s="225"/>
      <c r="AT35" s="225"/>
      <c r="AU35" s="232"/>
      <c r="AV35" s="228"/>
      <c r="AW35" s="225"/>
      <c r="AX35" s="225"/>
      <c r="AY35" s="225"/>
      <c r="AZ35" s="225"/>
      <c r="BA35" s="225"/>
      <c r="BB35" s="225"/>
      <c r="BC35" s="225"/>
      <c r="BD35" s="399"/>
      <c r="BE35" s="274" t="s">
        <v>122</v>
      </c>
      <c r="BF35" s="403">
        <v>56</v>
      </c>
      <c r="BG35" s="233" t="str">
        <f>IF(OR(Table14[[#This Row],[Volts]]&gt;50,Table14[[#This Row],[Amps]]&gt;100),"Yes","No")</f>
        <v>No</v>
      </c>
      <c r="BH35" s="227" t="s">
        <v>117</v>
      </c>
      <c r="BI35" s="259"/>
      <c r="BJ35" s="259"/>
      <c r="BK35" s="234"/>
      <c r="BL35" s="72" t="str">
        <f>CONCATENATE($BL$5,Table14[[#This Row],[WBS Name]])</f>
        <v>C_Magnets</v>
      </c>
    </row>
    <row r="36" spans="1:105" s="128" customFormat="1" ht="26.5" thickBot="1" x14ac:dyDescent="0.25">
      <c r="A36" s="92" t="s">
        <v>190</v>
      </c>
      <c r="B36" s="73">
        <f t="shared" si="3"/>
        <v>121.3</v>
      </c>
      <c r="C36" s="69" t="str">
        <f t="shared" si="1"/>
        <v>121.3.05</v>
      </c>
      <c r="D36" s="70" t="s">
        <v>149</v>
      </c>
      <c r="E36" s="70" t="s">
        <v>158</v>
      </c>
      <c r="F36" s="71" t="s">
        <v>171</v>
      </c>
      <c r="G36" s="71" t="s">
        <v>186</v>
      </c>
      <c r="H36" s="71"/>
      <c r="I36" s="72" t="s">
        <v>149</v>
      </c>
      <c r="J36" s="71"/>
      <c r="K36" s="71"/>
      <c r="L36" s="54">
        <v>56</v>
      </c>
      <c r="M36" s="80" t="s">
        <v>106</v>
      </c>
      <c r="N36" s="80" t="s">
        <v>107</v>
      </c>
      <c r="O36" s="141">
        <f t="shared" si="2"/>
        <v>0.05</v>
      </c>
      <c r="P36" s="80"/>
      <c r="Q36" s="82"/>
      <c r="R36" s="82"/>
      <c r="S36" s="82"/>
      <c r="T36" s="82"/>
      <c r="U36" s="137"/>
      <c r="V36" s="137"/>
      <c r="W36" s="82" t="s">
        <v>109</v>
      </c>
      <c r="X36" s="82" t="s">
        <v>110</v>
      </c>
      <c r="Y36" s="82" t="s">
        <v>111</v>
      </c>
      <c r="Z36" s="82" t="s">
        <v>112</v>
      </c>
      <c r="AA36" s="83"/>
      <c r="AB36" s="82"/>
      <c r="AC36" s="82"/>
      <c r="AD36" s="82" t="s">
        <v>113</v>
      </c>
      <c r="AE36" s="91">
        <v>0.1</v>
      </c>
      <c r="AF36" s="130">
        <f>Table14[[#This Row],[Quantity]]*Table14[[#This Row],[Heat Load (KW)]]</f>
        <v>5.6000000000000005</v>
      </c>
      <c r="AG36" s="137"/>
      <c r="AH36" s="137"/>
      <c r="AI36" s="137"/>
      <c r="AJ36" s="137"/>
      <c r="AK36" s="137"/>
      <c r="AL36" s="203"/>
      <c r="AM36" s="137"/>
      <c r="AN36" s="137"/>
      <c r="AO3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6" s="192">
        <f>Table14[[#This Row],[Volt-Amperes]]*Table14[[#This Row],[Quantity]]/1000</f>
        <v>0</v>
      </c>
      <c r="AQ36" s="82">
        <v>100</v>
      </c>
      <c r="AR36" s="74">
        <f>Table14[[#This Row],[Quantity]]*Table14[[#This Row],[Volt-Amperes]]*(10^-3)*Table14[[#This Row],[Power Factor (%)]]*0.01</f>
        <v>0</v>
      </c>
      <c r="AS36" s="82"/>
      <c r="AT36" s="82"/>
      <c r="AU36" s="103"/>
      <c r="AV36" s="80"/>
      <c r="AW36" s="82"/>
      <c r="AX36" s="82"/>
      <c r="AY36" s="82"/>
      <c r="AZ36" s="137"/>
      <c r="BA36" s="137"/>
      <c r="BB36" s="137"/>
      <c r="BC36" s="137"/>
      <c r="BD36" s="80"/>
      <c r="BE36" s="85"/>
      <c r="BF36" s="135">
        <v>56</v>
      </c>
      <c r="BG36" s="94" t="str">
        <f>IF(OR(Table14[[#This Row],[Volts]]&gt;50,Table14[[#This Row],[Amps]]&gt;100),"Yes","No")</f>
        <v>No</v>
      </c>
      <c r="BH36" s="82" t="s">
        <v>117</v>
      </c>
      <c r="BI36" s="82"/>
      <c r="BJ36" s="82"/>
      <c r="BK36" s="95"/>
      <c r="BL36" s="72" t="str">
        <f>CONCATENATE($BL$5,Table14[[#This Row],[WBS Name]])</f>
        <v>C_Magnets</v>
      </c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</row>
    <row r="37" spans="1:105" s="235" customFormat="1" ht="25.85" x14ac:dyDescent="0.2">
      <c r="A37" s="92" t="s">
        <v>191</v>
      </c>
      <c r="B37" s="73">
        <f t="shared" si="3"/>
        <v>121.5</v>
      </c>
      <c r="C37" s="69" t="str">
        <f t="shared" si="1"/>
        <v>121.5.04</v>
      </c>
      <c r="D37" s="19" t="s">
        <v>145</v>
      </c>
      <c r="E37" s="70" t="s">
        <v>158</v>
      </c>
      <c r="F37" s="20" t="s">
        <v>192</v>
      </c>
      <c r="G37" s="20" t="s">
        <v>193</v>
      </c>
      <c r="H37" s="76"/>
      <c r="I37" s="72" t="s">
        <v>194</v>
      </c>
      <c r="J37" s="92" t="s">
        <v>194</v>
      </c>
      <c r="K37" s="20"/>
      <c r="L37" s="54">
        <v>1</v>
      </c>
      <c r="M37" s="80" t="s">
        <v>106</v>
      </c>
      <c r="N37" s="80" t="s">
        <v>143</v>
      </c>
      <c r="O37" s="141">
        <f t="shared" si="2"/>
        <v>0.25</v>
      </c>
      <c r="P37" s="206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339"/>
      <c r="AB37" s="137"/>
      <c r="AC37" s="137"/>
      <c r="AD37" s="82" t="s">
        <v>164</v>
      </c>
      <c r="AE37" s="341">
        <v>75</v>
      </c>
      <c r="AF37" s="142">
        <f>Table14[[#This Row],[Quantity]]*Table14[[#This Row],[Heat Load (KW)]]</f>
        <v>75</v>
      </c>
      <c r="AG37" s="91"/>
      <c r="AH37" s="137"/>
      <c r="AI37" s="137"/>
      <c r="AJ37" s="137"/>
      <c r="AK37" s="137"/>
      <c r="AL37" s="132" t="s">
        <v>154</v>
      </c>
      <c r="AM37" s="91">
        <v>480</v>
      </c>
      <c r="AN37" s="91">
        <v>5</v>
      </c>
      <c r="AO37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4156.9219381653056</v>
      </c>
      <c r="AP37" s="192">
        <f>Table14[[#This Row],[Volt-Amperes]]*Table14[[#This Row],[Quantity]]/1000</f>
        <v>4.156921938165306</v>
      </c>
      <c r="AQ37" s="82">
        <v>100</v>
      </c>
      <c r="AR37" s="198">
        <f>Table14[[#This Row],[Quantity]]*Table14[[#This Row],[Volt-Amperes]]*(10^-3)*Table14[[#This Row],[Power Factor (%)]]*0.01</f>
        <v>4.156921938165306</v>
      </c>
      <c r="AS37" s="344"/>
      <c r="AT37" s="344"/>
      <c r="AU37" s="345"/>
      <c r="AV37" s="346"/>
      <c r="AW37" s="344" t="s">
        <v>116</v>
      </c>
      <c r="AX37" s="344" t="s">
        <v>116</v>
      </c>
      <c r="AY37" s="344"/>
      <c r="AZ37" s="211"/>
      <c r="BA37" s="211"/>
      <c r="BB37" s="211"/>
      <c r="BC37" s="211"/>
      <c r="BD37" s="400"/>
      <c r="BE37" s="340"/>
      <c r="BF37" s="340"/>
      <c r="BG37" s="143" t="str">
        <f>IF(OR(Table14[[#This Row],[Volts]]&gt;50,Table14[[#This Row],[Amps]]&gt;100),"Yes","No")</f>
        <v>Yes</v>
      </c>
      <c r="BH37" s="82"/>
      <c r="BI37" s="86"/>
      <c r="BJ37" s="86"/>
      <c r="BK37" s="95" t="s">
        <v>195</v>
      </c>
      <c r="BL37" s="72" t="str">
        <f>CONCATENATE($BL$5,Table14[[#This Row],[WBS Name]])</f>
        <v>C_BTLBAL</v>
      </c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</row>
    <row r="38" spans="1:105" s="154" customFormat="1" ht="25.85" x14ac:dyDescent="0.2">
      <c r="A38" s="92" t="s">
        <v>196</v>
      </c>
      <c r="B38" s="155">
        <f t="shared" si="3"/>
        <v>121.5</v>
      </c>
      <c r="C38" s="152" t="str">
        <f t="shared" si="1"/>
        <v>121.5.04</v>
      </c>
      <c r="D38" s="70" t="s">
        <v>145</v>
      </c>
      <c r="E38" s="70" t="s">
        <v>158</v>
      </c>
      <c r="F38" s="71" t="s">
        <v>192</v>
      </c>
      <c r="G38" s="71" t="s">
        <v>193</v>
      </c>
      <c r="H38" s="92"/>
      <c r="I38" s="72" t="s">
        <v>19</v>
      </c>
      <c r="J38" s="92" t="s">
        <v>101</v>
      </c>
      <c r="K38" s="20"/>
      <c r="L38" s="54">
        <v>1</v>
      </c>
      <c r="M38" s="80" t="s">
        <v>106</v>
      </c>
      <c r="N38" s="80" t="s">
        <v>143</v>
      </c>
      <c r="O38" s="77">
        <f t="shared" si="2"/>
        <v>0.25</v>
      </c>
      <c r="P38" s="203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339"/>
      <c r="AB38" s="137"/>
      <c r="AC38" s="137"/>
      <c r="AD38" s="251"/>
      <c r="AE38" s="251"/>
      <c r="AF38" s="84">
        <f>Table14[[#This Row],[Quantity]]*Table14[[#This Row],[Heat Load (KW)]]</f>
        <v>0</v>
      </c>
      <c r="AG38" s="251"/>
      <c r="AH38" s="137"/>
      <c r="AI38" s="137"/>
      <c r="AJ38" s="137"/>
      <c r="AK38" s="137"/>
      <c r="AL38" s="132" t="s">
        <v>114</v>
      </c>
      <c r="AM38" s="91">
        <v>120</v>
      </c>
      <c r="AN38" s="186">
        <v>5</v>
      </c>
      <c r="AO38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38" s="335">
        <f>Table14[[#This Row],[Volt-Amperes]]*Table14[[#This Row],[Quantity]]/1000</f>
        <v>0.6</v>
      </c>
      <c r="AQ38" s="82">
        <v>100</v>
      </c>
      <c r="AR38" s="198">
        <f>Table14[[#This Row],[Quantity]]*Table14[[#This Row],[Volt-Amperes]]*(10^-3)*Table14[[#This Row],[Power Factor (%)]]*0.01</f>
        <v>0.6</v>
      </c>
      <c r="AS38" s="392"/>
      <c r="AT38" s="392"/>
      <c r="AU38" s="345"/>
      <c r="AV38" s="346"/>
      <c r="AW38" s="392"/>
      <c r="AX38" s="392"/>
      <c r="AY38" s="392"/>
      <c r="AZ38" s="251"/>
      <c r="BA38" s="251"/>
      <c r="BB38" s="251"/>
      <c r="BC38" s="251"/>
      <c r="BD38" s="401"/>
      <c r="BE38" s="342"/>
      <c r="BF38" s="342"/>
      <c r="BG38" s="143" t="str">
        <f>IF(OR(Table14[[#This Row],[Volts]]&gt;50,Table14[[#This Row],[Amps]]&gt;100),"Yes","No")</f>
        <v>Yes</v>
      </c>
      <c r="BH38" s="82"/>
      <c r="BI38" s="82"/>
      <c r="BJ38" s="82"/>
      <c r="BK38" s="95" t="s">
        <v>197</v>
      </c>
      <c r="BL38" s="72" t="str">
        <f>CONCATENATE($BL$5,Table14[[#This Row],[WBS Name]])</f>
        <v>C_BTLBAL</v>
      </c>
    </row>
    <row r="39" spans="1:105" s="154" customFormat="1" ht="25.85" x14ac:dyDescent="0.2">
      <c r="A39" s="92" t="s">
        <v>198</v>
      </c>
      <c r="B39" s="122">
        <f t="shared" si="3"/>
        <v>121.2</v>
      </c>
      <c r="C39" s="123" t="str">
        <f t="shared" si="1"/>
        <v>121.2.06</v>
      </c>
      <c r="D39" s="70" t="s">
        <v>199</v>
      </c>
      <c r="E39" s="70" t="s">
        <v>102</v>
      </c>
      <c r="F39" s="182" t="s">
        <v>200</v>
      </c>
      <c r="G39" s="92" t="s">
        <v>201</v>
      </c>
      <c r="H39" s="71"/>
      <c r="I39" s="72" t="s">
        <v>19</v>
      </c>
      <c r="J39" s="92" t="s">
        <v>202</v>
      </c>
      <c r="K39" s="92"/>
      <c r="L39" s="54">
        <v>34</v>
      </c>
      <c r="M39" s="80" t="s">
        <v>106</v>
      </c>
      <c r="N39" s="80" t="s">
        <v>143</v>
      </c>
      <c r="O39" s="141">
        <f t="shared" si="2"/>
        <v>0.25</v>
      </c>
      <c r="P39" s="80" t="s">
        <v>108</v>
      </c>
      <c r="Q39" s="82">
        <v>64</v>
      </c>
      <c r="R39" s="82">
        <v>16</v>
      </c>
      <c r="S39" s="82">
        <v>84</v>
      </c>
      <c r="T39" s="82"/>
      <c r="U39" s="82"/>
      <c r="V39" s="82"/>
      <c r="W39" s="82"/>
      <c r="X39" s="82" t="s">
        <v>203</v>
      </c>
      <c r="Y39" s="82" t="s">
        <v>203</v>
      </c>
      <c r="Z39" s="137"/>
      <c r="AA39" s="83"/>
      <c r="AB39" s="82"/>
      <c r="AC39" s="82"/>
      <c r="AD39" s="82" t="s">
        <v>113</v>
      </c>
      <c r="AE39" s="82">
        <v>0.1</v>
      </c>
      <c r="AF39" s="125">
        <f>Table14[[#This Row],[Quantity]]*Table14[[#This Row],[Heat Load (KW)]]</f>
        <v>3.4000000000000004</v>
      </c>
      <c r="AG39" s="137"/>
      <c r="AH39" s="137"/>
      <c r="AI39" s="137"/>
      <c r="AJ39" s="137"/>
      <c r="AK39" s="137"/>
      <c r="AL39" s="85" t="s">
        <v>114</v>
      </c>
      <c r="AM39" s="82">
        <v>120</v>
      </c>
      <c r="AN39" s="91">
        <v>4</v>
      </c>
      <c r="AO3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480</v>
      </c>
      <c r="AP39" s="192">
        <f>Table14[[#This Row],[Volt-Amperes]]*Table14[[#This Row],[Quantity]]/1000</f>
        <v>16.32</v>
      </c>
      <c r="AQ39" s="82">
        <v>100</v>
      </c>
      <c r="AR39" s="74">
        <f>Table14[[#This Row],[Quantity]]*Table14[[#This Row],[Volt-Amperes]]*(10^-3)*Table14[[#This Row],[Power Factor (%)]]*0.01</f>
        <v>16.32</v>
      </c>
      <c r="AS39" s="82"/>
      <c r="AT39" s="82"/>
      <c r="AU39" s="103">
        <v>20</v>
      </c>
      <c r="AV39" s="80" t="s">
        <v>204</v>
      </c>
      <c r="AW39" s="82" t="s">
        <v>117</v>
      </c>
      <c r="AX39" s="82" t="s">
        <v>117</v>
      </c>
      <c r="AY39" s="82" t="s">
        <v>205</v>
      </c>
      <c r="AZ39" s="82" t="s">
        <v>165</v>
      </c>
      <c r="BA39" s="82" t="s">
        <v>166</v>
      </c>
      <c r="BB39" s="82" t="s">
        <v>120</v>
      </c>
      <c r="BC39" s="82" t="s">
        <v>121</v>
      </c>
      <c r="BD39" s="80" t="s">
        <v>116</v>
      </c>
      <c r="BE39" s="85" t="s">
        <v>122</v>
      </c>
      <c r="BF39" s="85">
        <v>3400</v>
      </c>
      <c r="BG39" s="151" t="str">
        <f>IF(OR(Table14[[#This Row],[Volts]]&gt;50,Table14[[#This Row],[Amps]]&gt;100),"Yes","No")</f>
        <v>Yes</v>
      </c>
      <c r="BH39" s="80" t="s">
        <v>117</v>
      </c>
      <c r="BI39" s="80" t="s">
        <v>117</v>
      </c>
      <c r="BJ39" s="80" t="s">
        <v>123</v>
      </c>
      <c r="BK39" s="95" t="s">
        <v>206</v>
      </c>
      <c r="BL39" s="72" t="str">
        <f>CONCATENATE($BL$5,Table14[[#This Row],[WBS Name]])</f>
        <v>C_CDS</v>
      </c>
    </row>
    <row r="40" spans="1:105" s="154" customFormat="1" ht="13.1" customHeight="1" thickBot="1" x14ac:dyDescent="0.25">
      <c r="A40" s="126" t="s">
        <v>207</v>
      </c>
      <c r="B40" s="127">
        <f t="shared" si="3"/>
        <v>121.2</v>
      </c>
      <c r="C40" s="159" t="str">
        <f t="shared" si="1"/>
        <v>121.2.06</v>
      </c>
      <c r="D40" s="160" t="s">
        <v>199</v>
      </c>
      <c r="E40" s="160" t="s">
        <v>102</v>
      </c>
      <c r="F40" s="374" t="s">
        <v>200</v>
      </c>
      <c r="G40" s="126" t="s">
        <v>201</v>
      </c>
      <c r="H40" s="161"/>
      <c r="I40" s="168" t="s">
        <v>19</v>
      </c>
      <c r="J40" s="126" t="s">
        <v>208</v>
      </c>
      <c r="K40" s="126"/>
      <c r="L40" s="162">
        <v>25</v>
      </c>
      <c r="M40" s="163" t="s">
        <v>209</v>
      </c>
      <c r="N40" s="163" t="s">
        <v>153</v>
      </c>
      <c r="O40" s="236">
        <f t="shared" si="2"/>
        <v>0.5</v>
      </c>
      <c r="P40" s="163" t="s">
        <v>108</v>
      </c>
      <c r="Q40" s="164">
        <v>32</v>
      </c>
      <c r="R40" s="164">
        <v>24</v>
      </c>
      <c r="S40" s="164">
        <v>96</v>
      </c>
      <c r="T40" s="164"/>
      <c r="U40" s="164"/>
      <c r="V40" s="164"/>
      <c r="W40" s="164"/>
      <c r="X40" s="164" t="s">
        <v>203</v>
      </c>
      <c r="Y40" s="164" t="s">
        <v>203</v>
      </c>
      <c r="Z40" s="237"/>
      <c r="AA40" s="169"/>
      <c r="AB40" s="164"/>
      <c r="AC40" s="164"/>
      <c r="AD40" s="164" t="s">
        <v>113</v>
      </c>
      <c r="AE40" s="164">
        <v>1</v>
      </c>
      <c r="AF40" s="166">
        <f>Table14[[#This Row],[Quantity]]*Table14[[#This Row],[Heat Load (KW)]]</f>
        <v>25</v>
      </c>
      <c r="AG40" s="237"/>
      <c r="AH40" s="237"/>
      <c r="AI40" s="237"/>
      <c r="AJ40" s="237"/>
      <c r="AK40" s="237"/>
      <c r="AL40" s="163" t="s">
        <v>210</v>
      </c>
      <c r="AM40" s="164">
        <v>208</v>
      </c>
      <c r="AN40" s="170">
        <v>15</v>
      </c>
      <c r="AO40" s="238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5403.9985196148964</v>
      </c>
      <c r="AP40" s="239">
        <f>Table14[[#This Row],[Volt-Amperes]]*Table14[[#This Row],[Quantity]]/1000</f>
        <v>135.0999629903724</v>
      </c>
      <c r="AQ40" s="164">
        <v>100</v>
      </c>
      <c r="AR40" s="240">
        <f>Table14[[#This Row],[Quantity]]*Table14[[#This Row],[Volt-Amperes]]*(10^-3)*Table14[[#This Row],[Power Factor (%)]]*0.01</f>
        <v>135.0999629903724</v>
      </c>
      <c r="AS40" s="164"/>
      <c r="AT40" s="164"/>
      <c r="AU40" s="171">
        <v>20</v>
      </c>
      <c r="AV40" s="163" t="s">
        <v>204</v>
      </c>
      <c r="AW40" s="164" t="s">
        <v>117</v>
      </c>
      <c r="AX40" s="164" t="s">
        <v>117</v>
      </c>
      <c r="AY40" s="164" t="s">
        <v>205</v>
      </c>
      <c r="AZ40" s="164" t="s">
        <v>155</v>
      </c>
      <c r="BA40" s="164" t="s">
        <v>119</v>
      </c>
      <c r="BB40" s="164" t="s">
        <v>120</v>
      </c>
      <c r="BC40" s="164" t="s">
        <v>211</v>
      </c>
      <c r="BD40" s="163" t="s">
        <v>116</v>
      </c>
      <c r="BE40" s="165" t="s">
        <v>130</v>
      </c>
      <c r="BF40" s="165">
        <v>1000</v>
      </c>
      <c r="BG40" s="172" t="str">
        <f>IF(OR(Table14[[#This Row],[Volts]]&gt;50,Table14[[#This Row],[Amps]]&gt;100),"Yes","No")</f>
        <v>Yes</v>
      </c>
      <c r="BH40" s="164" t="s">
        <v>117</v>
      </c>
      <c r="BI40" s="164" t="s">
        <v>117</v>
      </c>
      <c r="BJ40" s="163" t="s">
        <v>123</v>
      </c>
      <c r="BK40" s="167" t="s">
        <v>212</v>
      </c>
      <c r="BL40" s="72" t="str">
        <f>CONCATENATE($BL$5,Table14[[#This Row],[WBS Name]])</f>
        <v>C_CDS</v>
      </c>
    </row>
    <row r="41" spans="1:105" s="154" customFormat="1" ht="38.75" x14ac:dyDescent="0.2">
      <c r="A41" s="216" t="s">
        <v>213</v>
      </c>
      <c r="B41" s="217">
        <f t="shared" si="3"/>
        <v>121.3</v>
      </c>
      <c r="C41" s="218" t="str">
        <f t="shared" si="1"/>
        <v>121.3.07</v>
      </c>
      <c r="D41" s="219" t="s">
        <v>101</v>
      </c>
      <c r="E41" s="219" t="s">
        <v>102</v>
      </c>
      <c r="F41" s="220" t="s">
        <v>200</v>
      </c>
      <c r="G41" s="220" t="s">
        <v>201</v>
      </c>
      <c r="H41" s="220"/>
      <c r="I41" s="221" t="s">
        <v>19</v>
      </c>
      <c r="J41" s="220" t="s">
        <v>214</v>
      </c>
      <c r="K41" s="220"/>
      <c r="L41" s="222">
        <v>27</v>
      </c>
      <c r="M41" s="223" t="s">
        <v>152</v>
      </c>
      <c r="N41" s="223" t="s">
        <v>143</v>
      </c>
      <c r="O41" s="224">
        <f t="shared" si="2"/>
        <v>0.25</v>
      </c>
      <c r="P41" s="223" t="s">
        <v>108</v>
      </c>
      <c r="Q41" s="227">
        <v>32</v>
      </c>
      <c r="R41" s="227">
        <v>24</v>
      </c>
      <c r="S41" s="227">
        <v>96</v>
      </c>
      <c r="T41" s="227"/>
      <c r="U41" s="227"/>
      <c r="V41" s="227"/>
      <c r="W41" s="227"/>
      <c r="X41" s="227" t="s">
        <v>215</v>
      </c>
      <c r="Y41" s="227" t="s">
        <v>215</v>
      </c>
      <c r="Z41" s="225"/>
      <c r="AA41" s="241"/>
      <c r="AB41" s="227"/>
      <c r="AC41" s="223">
        <v>9</v>
      </c>
      <c r="AD41" s="227" t="s">
        <v>113</v>
      </c>
      <c r="AE41" s="227">
        <v>0.5</v>
      </c>
      <c r="AF41" s="226">
        <f>Table14[[#This Row],[Quantity]]*Table14[[#This Row],[Heat Load (KW)]]</f>
        <v>13.5</v>
      </c>
      <c r="AG41" s="225"/>
      <c r="AH41" s="225"/>
      <c r="AI41" s="225"/>
      <c r="AJ41" s="225"/>
      <c r="AK41" s="225"/>
      <c r="AL41" s="242" t="s">
        <v>114</v>
      </c>
      <c r="AM41" s="227">
        <v>120</v>
      </c>
      <c r="AN41" s="227">
        <v>15</v>
      </c>
      <c r="AO41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41" s="230">
        <f>Table14[[#This Row],[Volt-Amperes]]*Table14[[#This Row],[Quantity]]/1000</f>
        <v>48.6</v>
      </c>
      <c r="AQ41" s="227">
        <v>100</v>
      </c>
      <c r="AR41" s="231">
        <f>Table14[[#This Row],[Quantity]]*Table14[[#This Row],[Volt-Amperes]]*(10^-3)*Table14[[#This Row],[Power Factor (%)]]*0.01</f>
        <v>48.6</v>
      </c>
      <c r="AS41" s="227"/>
      <c r="AT41" s="227"/>
      <c r="AU41" s="243">
        <v>20</v>
      </c>
      <c r="AV41" s="223" t="s">
        <v>116</v>
      </c>
      <c r="AW41" s="227" t="s">
        <v>117</v>
      </c>
      <c r="AX41" s="227" t="s">
        <v>117</v>
      </c>
      <c r="AY41" s="227" t="s">
        <v>204</v>
      </c>
      <c r="AZ41" s="227" t="s">
        <v>155</v>
      </c>
      <c r="BA41" s="227" t="s">
        <v>119</v>
      </c>
      <c r="BB41" s="227" t="s">
        <v>120</v>
      </c>
      <c r="BC41" s="227" t="s">
        <v>211</v>
      </c>
      <c r="BD41" s="223" t="s">
        <v>116</v>
      </c>
      <c r="BE41" s="242" t="s">
        <v>130</v>
      </c>
      <c r="BF41" s="242">
        <v>200</v>
      </c>
      <c r="BG41" s="233" t="str">
        <f>IF(OR(Table14[[#This Row],[Volts]]&gt;50,Table14[[#This Row],[Amps]]&gt;100),"Yes","No")</f>
        <v>Yes</v>
      </c>
      <c r="BH41" s="223" t="s">
        <v>117</v>
      </c>
      <c r="BI41" s="223" t="s">
        <v>117</v>
      </c>
      <c r="BJ41" s="223" t="s">
        <v>123</v>
      </c>
      <c r="BK41" s="234" t="s">
        <v>216</v>
      </c>
      <c r="BL41" s="72" t="str">
        <f>CONCATENATE($BL$5,Table14[[#This Row],[WBS Name]])</f>
        <v>C_Controls</v>
      </c>
    </row>
    <row r="42" spans="1:105" s="128" customFormat="1" ht="39.4" thickBot="1" x14ac:dyDescent="0.25">
      <c r="A42" s="92" t="s">
        <v>217</v>
      </c>
      <c r="B42" s="73">
        <f t="shared" si="3"/>
        <v>121.3</v>
      </c>
      <c r="C42" s="69" t="str">
        <f t="shared" si="1"/>
        <v>121.3.07</v>
      </c>
      <c r="D42" s="70" t="s">
        <v>101</v>
      </c>
      <c r="E42" s="70" t="s">
        <v>102</v>
      </c>
      <c r="F42" s="71" t="s">
        <v>200</v>
      </c>
      <c r="G42" s="71" t="s">
        <v>218</v>
      </c>
      <c r="H42" s="71"/>
      <c r="I42" s="72" t="s">
        <v>19</v>
      </c>
      <c r="J42" s="71" t="s">
        <v>214</v>
      </c>
      <c r="K42" s="71"/>
      <c r="L42" s="54">
        <v>9</v>
      </c>
      <c r="M42" s="80" t="s">
        <v>152</v>
      </c>
      <c r="N42" s="80" t="s">
        <v>143</v>
      </c>
      <c r="O42" s="141">
        <f t="shared" si="2"/>
        <v>0.25</v>
      </c>
      <c r="P42" s="80" t="s">
        <v>108</v>
      </c>
      <c r="Q42" s="82">
        <v>32</v>
      </c>
      <c r="R42" s="82">
        <v>24</v>
      </c>
      <c r="S42" s="82">
        <v>96</v>
      </c>
      <c r="T42" s="82"/>
      <c r="U42" s="82"/>
      <c r="V42" s="82"/>
      <c r="W42" s="82"/>
      <c r="X42" s="82" t="s">
        <v>215</v>
      </c>
      <c r="Y42" s="82" t="s">
        <v>215</v>
      </c>
      <c r="Z42" s="137"/>
      <c r="AA42" s="83"/>
      <c r="AB42" s="82"/>
      <c r="AC42" s="80">
        <v>9</v>
      </c>
      <c r="AD42" s="82" t="s">
        <v>113</v>
      </c>
      <c r="AE42" s="82">
        <v>0.5</v>
      </c>
      <c r="AF42" s="130">
        <f>Table14[[#This Row],[Quantity]]*Table14[[#This Row],[Heat Load (KW)]]</f>
        <v>4.5</v>
      </c>
      <c r="AG42" s="137"/>
      <c r="AH42" s="137"/>
      <c r="AI42" s="137"/>
      <c r="AJ42" s="137"/>
      <c r="AK42" s="137"/>
      <c r="AL42" s="85" t="s">
        <v>114</v>
      </c>
      <c r="AM42" s="82">
        <v>120</v>
      </c>
      <c r="AN42" s="82">
        <v>10</v>
      </c>
      <c r="AO4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1200</v>
      </c>
      <c r="AP42" s="192">
        <f>Table14[[#This Row],[Volt-Amperes]]*Table14[[#This Row],[Quantity]]/1000</f>
        <v>10.8</v>
      </c>
      <c r="AQ42" s="82">
        <v>100</v>
      </c>
      <c r="AR42" s="74">
        <f>Table14[[#This Row],[Quantity]]*Table14[[#This Row],[Volt-Amperes]]*(10^-3)*Table14[[#This Row],[Power Factor (%)]]*0.01</f>
        <v>10.8</v>
      </c>
      <c r="AS42" s="82"/>
      <c r="AT42" s="82"/>
      <c r="AU42" s="103">
        <v>20</v>
      </c>
      <c r="AV42" s="80" t="s">
        <v>116</v>
      </c>
      <c r="AW42" s="82" t="s">
        <v>117</v>
      </c>
      <c r="AX42" s="82" t="s">
        <v>117</v>
      </c>
      <c r="AY42" s="82" t="s">
        <v>204</v>
      </c>
      <c r="AZ42" s="82" t="s">
        <v>155</v>
      </c>
      <c r="BA42" s="82" t="s">
        <v>119</v>
      </c>
      <c r="BB42" s="82" t="s">
        <v>120</v>
      </c>
      <c r="BC42" s="82" t="s">
        <v>211</v>
      </c>
      <c r="BD42" s="80" t="s">
        <v>116</v>
      </c>
      <c r="BE42" s="85" t="s">
        <v>130</v>
      </c>
      <c r="BF42" s="85">
        <v>100</v>
      </c>
      <c r="BG42" s="94" t="str">
        <f>IF(OR(Table14[[#This Row],[Volts]]&gt;50,Table14[[#This Row],[Amps]]&gt;100),"Yes","No")</f>
        <v>Yes</v>
      </c>
      <c r="BH42" s="80" t="s">
        <v>117</v>
      </c>
      <c r="BI42" s="80" t="s">
        <v>117</v>
      </c>
      <c r="BJ42" s="80" t="s">
        <v>123</v>
      </c>
      <c r="BK42" s="95" t="s">
        <v>219</v>
      </c>
      <c r="BL42" s="72" t="str">
        <f>CONCATENATE($BL$5,Table14[[#This Row],[WBS Name]])</f>
        <v>C_Controls</v>
      </c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</row>
    <row r="43" spans="1:105" s="235" customFormat="1" ht="38.75" x14ac:dyDescent="0.2">
      <c r="A43" s="92" t="s">
        <v>220</v>
      </c>
      <c r="B43" s="155">
        <f t="shared" si="3"/>
        <v>121.3</v>
      </c>
      <c r="C43" s="152" t="str">
        <f t="shared" si="1"/>
        <v>121.3.07</v>
      </c>
      <c r="D43" s="70" t="s">
        <v>101</v>
      </c>
      <c r="E43" s="70" t="s">
        <v>221</v>
      </c>
      <c r="F43" s="71" t="s">
        <v>222</v>
      </c>
      <c r="G43" s="71" t="s">
        <v>223</v>
      </c>
      <c r="H43" s="71"/>
      <c r="I43" s="72" t="s">
        <v>19</v>
      </c>
      <c r="J43" s="71"/>
      <c r="K43" s="71"/>
      <c r="L43" s="54">
        <v>2</v>
      </c>
      <c r="M43" s="80" t="s">
        <v>209</v>
      </c>
      <c r="N43" s="80" t="s">
        <v>153</v>
      </c>
      <c r="O43" s="141">
        <f t="shared" si="2"/>
        <v>0.5</v>
      </c>
      <c r="P43" s="80" t="s">
        <v>108</v>
      </c>
      <c r="Q43" s="82">
        <v>32</v>
      </c>
      <c r="R43" s="82">
        <v>24</v>
      </c>
      <c r="S43" s="82">
        <v>96</v>
      </c>
      <c r="T43" s="82"/>
      <c r="U43" s="82"/>
      <c r="V43" s="82"/>
      <c r="W43" s="82"/>
      <c r="X43" s="82" t="s">
        <v>215</v>
      </c>
      <c r="Y43" s="82" t="s">
        <v>215</v>
      </c>
      <c r="Z43" s="137"/>
      <c r="AA43" s="83"/>
      <c r="AB43" s="82"/>
      <c r="AC43" s="80">
        <v>9</v>
      </c>
      <c r="AD43" s="82" t="s">
        <v>113</v>
      </c>
      <c r="AE43" s="82">
        <v>0.5</v>
      </c>
      <c r="AF43" s="142">
        <f>Table14[[#This Row],[Quantity]]*Table14[[#This Row],[Heat Load (KW)]]</f>
        <v>1</v>
      </c>
      <c r="AG43" s="137"/>
      <c r="AH43" s="137"/>
      <c r="AI43" s="137"/>
      <c r="AJ43" s="137"/>
      <c r="AK43" s="137"/>
      <c r="AL43" s="85" t="s">
        <v>114</v>
      </c>
      <c r="AM43" s="82">
        <v>120</v>
      </c>
      <c r="AN43" s="82">
        <v>15</v>
      </c>
      <c r="AO43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43" s="192">
        <f>Table14[[#This Row],[Volt-Amperes]]*Table14[[#This Row],[Quantity]]/1000</f>
        <v>3.6</v>
      </c>
      <c r="AQ43" s="82">
        <v>100</v>
      </c>
      <c r="AR43" s="198">
        <f>Table14[[#This Row],[Quantity]]*Table14[[#This Row],[Volt-Amperes]]*(10^-3)*Table14[[#This Row],[Power Factor (%)]]*0.01</f>
        <v>3.6</v>
      </c>
      <c r="AS43" s="82"/>
      <c r="AT43" s="82"/>
      <c r="AU43" s="103">
        <v>20</v>
      </c>
      <c r="AV43" s="80" t="s">
        <v>116</v>
      </c>
      <c r="AW43" s="82" t="s">
        <v>117</v>
      </c>
      <c r="AX43" s="82" t="s">
        <v>117</v>
      </c>
      <c r="AY43" s="82" t="s">
        <v>204</v>
      </c>
      <c r="AZ43" s="82" t="s">
        <v>155</v>
      </c>
      <c r="BA43" s="82" t="s">
        <v>119</v>
      </c>
      <c r="BB43" s="82" t="s">
        <v>120</v>
      </c>
      <c r="BC43" s="82" t="s">
        <v>211</v>
      </c>
      <c r="BD43" s="80" t="s">
        <v>116</v>
      </c>
      <c r="BE43" s="85" t="s">
        <v>130</v>
      </c>
      <c r="BF43" s="85">
        <v>100</v>
      </c>
      <c r="BG43" s="143" t="str">
        <f>IF(OR(Table14[[#This Row],[Volts]]&gt;50,Table14[[#This Row],[Amps]]&gt;100),"Yes","No")</f>
        <v>Yes</v>
      </c>
      <c r="BH43" s="80" t="s">
        <v>117</v>
      </c>
      <c r="BI43" s="80" t="s">
        <v>117</v>
      </c>
      <c r="BJ43" s="80" t="s">
        <v>123</v>
      </c>
      <c r="BK43" s="95"/>
      <c r="BL43" s="72" t="str">
        <f>CONCATENATE($BL$5,Table14[[#This Row],[WBS Name]])</f>
        <v>C_Controls</v>
      </c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</row>
    <row r="44" spans="1:105" s="154" customFormat="1" ht="25.85" x14ac:dyDescent="0.2">
      <c r="A44" s="92" t="s">
        <v>224</v>
      </c>
      <c r="B44" s="122">
        <f t="shared" si="3"/>
        <v>121.3</v>
      </c>
      <c r="C44" s="123" t="str">
        <f t="shared" si="1"/>
        <v>121.3.07</v>
      </c>
      <c r="D44" s="70" t="s">
        <v>101</v>
      </c>
      <c r="E44" s="70" t="s">
        <v>225</v>
      </c>
      <c r="F44" s="71" t="s">
        <v>225</v>
      </c>
      <c r="G44" s="71" t="s">
        <v>226</v>
      </c>
      <c r="H44" s="71"/>
      <c r="I44" s="72" t="s">
        <v>19</v>
      </c>
      <c r="J44" s="71" t="s">
        <v>227</v>
      </c>
      <c r="K44" s="71"/>
      <c r="L44" s="54">
        <v>4</v>
      </c>
      <c r="M44" s="80" t="s">
        <v>106</v>
      </c>
      <c r="N44" s="80" t="s">
        <v>107</v>
      </c>
      <c r="O44" s="141">
        <f t="shared" si="2"/>
        <v>0.05</v>
      </c>
      <c r="P44" s="80" t="s">
        <v>108</v>
      </c>
      <c r="Q44" s="82">
        <v>64</v>
      </c>
      <c r="R44" s="82">
        <v>16</v>
      </c>
      <c r="S44" s="82">
        <v>84</v>
      </c>
      <c r="T44" s="82"/>
      <c r="U44" s="82"/>
      <c r="V44" s="82"/>
      <c r="W44" s="82"/>
      <c r="X44" s="82" t="s">
        <v>215</v>
      </c>
      <c r="Y44" s="82" t="s">
        <v>215</v>
      </c>
      <c r="Z44" s="82"/>
      <c r="AA44" s="83"/>
      <c r="AB44" s="82"/>
      <c r="AC44" s="80">
        <v>9</v>
      </c>
      <c r="AD44" s="82" t="s">
        <v>113</v>
      </c>
      <c r="AE44" s="82">
        <v>0.5</v>
      </c>
      <c r="AF44" s="125">
        <f>Table14[[#This Row],[Quantity]]*Table14[[#This Row],[Heat Load (KW)]]</f>
        <v>2</v>
      </c>
      <c r="AG44" s="137"/>
      <c r="AH44" s="137"/>
      <c r="AI44" s="137"/>
      <c r="AJ44" s="137"/>
      <c r="AK44" s="137"/>
      <c r="AL44" s="85" t="s">
        <v>114</v>
      </c>
      <c r="AM44" s="82">
        <v>120</v>
      </c>
      <c r="AN44" s="82">
        <v>5</v>
      </c>
      <c r="AO4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44" s="192">
        <f>Table14[[#This Row],[Volt-Amperes]]*Table14[[#This Row],[Quantity]]/1000</f>
        <v>2.4</v>
      </c>
      <c r="AQ44" s="82">
        <v>100</v>
      </c>
      <c r="AR44" s="74">
        <f>Table14[[#This Row],[Quantity]]*Table14[[#This Row],[Volt-Amperes]]*(10^-3)*Table14[[#This Row],[Power Factor (%)]]*0.01</f>
        <v>2.4</v>
      </c>
      <c r="AS44" s="82"/>
      <c r="AT44" s="82"/>
      <c r="AU44" s="103">
        <v>20</v>
      </c>
      <c r="AV44" s="80" t="s">
        <v>116</v>
      </c>
      <c r="AW44" s="82" t="s">
        <v>117</v>
      </c>
      <c r="AX44" s="82" t="s">
        <v>117</v>
      </c>
      <c r="AY44" s="82" t="s">
        <v>205</v>
      </c>
      <c r="AZ44" s="82" t="s">
        <v>165</v>
      </c>
      <c r="BA44" s="82" t="s">
        <v>166</v>
      </c>
      <c r="BB44" s="82" t="s">
        <v>120</v>
      </c>
      <c r="BC44" s="82" t="s">
        <v>121</v>
      </c>
      <c r="BD44" s="80"/>
      <c r="BE44" s="85" t="s">
        <v>122</v>
      </c>
      <c r="BF44" s="85">
        <v>100</v>
      </c>
      <c r="BG44" s="151" t="str">
        <f>IF(OR(Table14[[#This Row],[Volts]]&gt;50,Table14[[#This Row],[Amps]]&gt;100),"Yes","No")</f>
        <v>Yes</v>
      </c>
      <c r="BH44" s="80" t="s">
        <v>117</v>
      </c>
      <c r="BI44" s="80" t="s">
        <v>117</v>
      </c>
      <c r="BJ44" s="80" t="s">
        <v>123</v>
      </c>
      <c r="BK44" s="61" t="s">
        <v>228</v>
      </c>
      <c r="BL44" s="72" t="str">
        <f>CONCATENATE($BL$5,Table14[[#This Row],[WBS Name]])</f>
        <v>C_Controls</v>
      </c>
    </row>
    <row r="45" spans="1:105" s="154" customFormat="1" ht="26.5" thickBot="1" x14ac:dyDescent="0.25">
      <c r="A45" s="126" t="s">
        <v>229</v>
      </c>
      <c r="B45" s="127">
        <f t="shared" si="3"/>
        <v>121.3</v>
      </c>
      <c r="C45" s="159" t="str">
        <f t="shared" si="1"/>
        <v>121.3.07</v>
      </c>
      <c r="D45" s="160" t="s">
        <v>101</v>
      </c>
      <c r="E45" s="160" t="s">
        <v>230</v>
      </c>
      <c r="F45" s="161" t="s">
        <v>192</v>
      </c>
      <c r="G45" s="161" t="s">
        <v>231</v>
      </c>
      <c r="H45" s="161"/>
      <c r="I45" s="168" t="s">
        <v>19</v>
      </c>
      <c r="J45" s="161" t="s">
        <v>232</v>
      </c>
      <c r="K45" s="161"/>
      <c r="L45" s="162">
        <v>1</v>
      </c>
      <c r="M45" s="163" t="s">
        <v>106</v>
      </c>
      <c r="N45" s="163" t="s">
        <v>107</v>
      </c>
      <c r="O45" s="236">
        <f t="shared" si="2"/>
        <v>0.05</v>
      </c>
      <c r="P45" s="163" t="s">
        <v>108</v>
      </c>
      <c r="Q45" s="164">
        <v>64</v>
      </c>
      <c r="R45" s="164">
        <v>16</v>
      </c>
      <c r="S45" s="164">
        <v>84</v>
      </c>
      <c r="T45" s="164"/>
      <c r="U45" s="164"/>
      <c r="V45" s="164"/>
      <c r="W45" s="164"/>
      <c r="X45" s="164" t="s">
        <v>215</v>
      </c>
      <c r="Y45" s="164" t="s">
        <v>215</v>
      </c>
      <c r="Z45" s="164"/>
      <c r="AA45" s="169"/>
      <c r="AB45" s="164"/>
      <c r="AC45" s="163"/>
      <c r="AD45" s="164" t="s">
        <v>113</v>
      </c>
      <c r="AE45" s="164">
        <v>0.5</v>
      </c>
      <c r="AF45" s="166">
        <f>Table14[[#This Row],[Quantity]]*Table14[[#This Row],[Heat Load (KW)]]</f>
        <v>0.5</v>
      </c>
      <c r="AG45" s="237"/>
      <c r="AH45" s="237"/>
      <c r="AI45" s="237"/>
      <c r="AJ45" s="237"/>
      <c r="AK45" s="237"/>
      <c r="AL45" s="165" t="s">
        <v>114</v>
      </c>
      <c r="AM45" s="164">
        <v>120</v>
      </c>
      <c r="AN45" s="164">
        <v>5</v>
      </c>
      <c r="AO45" s="238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45" s="239">
        <f>Table14[[#This Row],[Volt-Amperes]]*Table14[[#This Row],[Quantity]]/1000</f>
        <v>0.6</v>
      </c>
      <c r="AQ45" s="164">
        <v>100</v>
      </c>
      <c r="AR45" s="240">
        <f>Table14[[#This Row],[Quantity]]*Table14[[#This Row],[Volt-Amperes]]*(10^-3)*Table14[[#This Row],[Power Factor (%)]]*0.01</f>
        <v>0.6</v>
      </c>
      <c r="AS45" s="164"/>
      <c r="AT45" s="164"/>
      <c r="AU45" s="171">
        <v>20</v>
      </c>
      <c r="AV45" s="163" t="s">
        <v>116</v>
      </c>
      <c r="AW45" s="164" t="s">
        <v>117</v>
      </c>
      <c r="AX45" s="164" t="s">
        <v>117</v>
      </c>
      <c r="AY45" s="164" t="s">
        <v>205</v>
      </c>
      <c r="AZ45" s="164" t="s">
        <v>165</v>
      </c>
      <c r="BA45" s="164" t="s">
        <v>166</v>
      </c>
      <c r="BB45" s="164" t="s">
        <v>120</v>
      </c>
      <c r="BC45" s="164" t="s">
        <v>121</v>
      </c>
      <c r="BD45" s="163"/>
      <c r="BE45" s="165" t="s">
        <v>122</v>
      </c>
      <c r="BF45" s="165">
        <v>100</v>
      </c>
      <c r="BG45" s="172" t="str">
        <f>IF(OR(Table14[[#This Row],[Volts]]&gt;50,Table14[[#This Row],[Amps]]&gt;100),"Yes","No")</f>
        <v>Yes</v>
      </c>
      <c r="BH45" s="163" t="s">
        <v>117</v>
      </c>
      <c r="BI45" s="163" t="s">
        <v>117</v>
      </c>
      <c r="BJ45" s="163" t="s">
        <v>123</v>
      </c>
      <c r="BK45" s="167"/>
      <c r="BL45" s="72" t="str">
        <f>CONCATENATE($BL$5,Table14[[#This Row],[WBS Name]])</f>
        <v>C_Controls</v>
      </c>
    </row>
    <row r="46" spans="1:105" s="154" customFormat="1" ht="38.75" x14ac:dyDescent="0.2">
      <c r="A46" s="216" t="s">
        <v>233</v>
      </c>
      <c r="B46" s="217">
        <f t="shared" si="3"/>
        <v>121.3</v>
      </c>
      <c r="C46" s="218" t="str">
        <f t="shared" si="1"/>
        <v>121.3.07</v>
      </c>
      <c r="D46" s="219" t="s">
        <v>101</v>
      </c>
      <c r="E46" s="219" t="s">
        <v>221</v>
      </c>
      <c r="F46" s="220" t="s">
        <v>234</v>
      </c>
      <c r="G46" s="220" t="s">
        <v>235</v>
      </c>
      <c r="H46" s="220"/>
      <c r="I46" s="221" t="s">
        <v>19</v>
      </c>
      <c r="J46" s="220"/>
      <c r="K46" s="220"/>
      <c r="L46" s="222">
        <v>3</v>
      </c>
      <c r="M46" s="223" t="s">
        <v>152</v>
      </c>
      <c r="N46" s="223" t="s">
        <v>107</v>
      </c>
      <c r="O46" s="224">
        <f t="shared" si="2"/>
        <v>0.05</v>
      </c>
      <c r="P46" s="223" t="s">
        <v>108</v>
      </c>
      <c r="Q46" s="227">
        <v>32</v>
      </c>
      <c r="R46" s="227">
        <v>24</v>
      </c>
      <c r="S46" s="227">
        <v>96</v>
      </c>
      <c r="T46" s="227"/>
      <c r="U46" s="227"/>
      <c r="V46" s="227"/>
      <c r="W46" s="227"/>
      <c r="X46" s="227" t="s">
        <v>215</v>
      </c>
      <c r="Y46" s="227" t="s">
        <v>215</v>
      </c>
      <c r="Z46" s="225"/>
      <c r="AA46" s="241"/>
      <c r="AB46" s="227"/>
      <c r="AC46" s="223"/>
      <c r="AD46" s="227" t="s">
        <v>113</v>
      </c>
      <c r="AE46" s="227">
        <v>0.5</v>
      </c>
      <c r="AF46" s="226">
        <f>Table14[[#This Row],[Quantity]]*Table14[[#This Row],[Heat Load (KW)]]</f>
        <v>1.5</v>
      </c>
      <c r="AG46" s="225"/>
      <c r="AH46" s="225"/>
      <c r="AI46" s="225"/>
      <c r="AJ46" s="225"/>
      <c r="AK46" s="225"/>
      <c r="AL46" s="242" t="s">
        <v>210</v>
      </c>
      <c r="AM46" s="227">
        <v>120</v>
      </c>
      <c r="AN46" s="227">
        <v>5</v>
      </c>
      <c r="AO46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1039.2304845413264</v>
      </c>
      <c r="AP46" s="230">
        <f>Table14[[#This Row],[Volt-Amperes]]*Table14[[#This Row],[Quantity]]/1000</f>
        <v>3.117691453623979</v>
      </c>
      <c r="AQ46" s="227">
        <v>100</v>
      </c>
      <c r="AR46" s="231">
        <f>Table14[[#This Row],[Quantity]]*Table14[[#This Row],[Volt-Amperes]]*(10^-3)*Table14[[#This Row],[Power Factor (%)]]*0.01</f>
        <v>3.1176914536239795</v>
      </c>
      <c r="AS46" s="227"/>
      <c r="AT46" s="227"/>
      <c r="AU46" s="243">
        <v>20</v>
      </c>
      <c r="AV46" s="223" t="s">
        <v>116</v>
      </c>
      <c r="AW46" s="227" t="s">
        <v>117</v>
      </c>
      <c r="AX46" s="227" t="s">
        <v>117</v>
      </c>
      <c r="AY46" s="227" t="s">
        <v>204</v>
      </c>
      <c r="AZ46" s="227" t="s">
        <v>155</v>
      </c>
      <c r="BA46" s="227" t="s">
        <v>119</v>
      </c>
      <c r="BB46" s="227" t="s">
        <v>120</v>
      </c>
      <c r="BC46" s="227" t="s">
        <v>121</v>
      </c>
      <c r="BD46" s="223" t="s">
        <v>116</v>
      </c>
      <c r="BE46" s="242" t="s">
        <v>130</v>
      </c>
      <c r="BF46" s="242">
        <v>10</v>
      </c>
      <c r="BG46" s="233" t="str">
        <f>IF(OR(Table14[[#This Row],[Volts]]&gt;50,Table14[[#This Row],[Amps]]&gt;100),"Yes","No")</f>
        <v>Yes</v>
      </c>
      <c r="BH46" s="223" t="s">
        <v>117</v>
      </c>
      <c r="BI46" s="223" t="s">
        <v>117</v>
      </c>
      <c r="BJ46" s="223" t="s">
        <v>131</v>
      </c>
      <c r="BK46" s="234" t="s">
        <v>236</v>
      </c>
      <c r="BL46" s="72" t="str">
        <f>CONCATENATE($BL$5,Table14[[#This Row],[WBS Name]])</f>
        <v>C_Controls</v>
      </c>
    </row>
    <row r="47" spans="1:105" s="128" customFormat="1" ht="39.4" thickBot="1" x14ac:dyDescent="0.25">
      <c r="A47" s="92" t="s">
        <v>237</v>
      </c>
      <c r="B47" s="73">
        <f t="shared" si="3"/>
        <v>121.3</v>
      </c>
      <c r="C47" s="69" t="str">
        <f t="shared" si="1"/>
        <v>121.3.07</v>
      </c>
      <c r="D47" s="70" t="s">
        <v>101</v>
      </c>
      <c r="E47" s="70" t="s">
        <v>225</v>
      </c>
      <c r="F47" s="71" t="s">
        <v>225</v>
      </c>
      <c r="G47" s="71" t="s">
        <v>201</v>
      </c>
      <c r="H47" s="71"/>
      <c r="I47" s="72" t="s">
        <v>19</v>
      </c>
      <c r="J47" s="71"/>
      <c r="K47" s="71"/>
      <c r="L47" s="54">
        <v>1</v>
      </c>
      <c r="M47" s="80" t="s">
        <v>152</v>
      </c>
      <c r="N47" s="80" t="s">
        <v>143</v>
      </c>
      <c r="O47" s="141">
        <f t="shared" ref="O47:O79" si="4">VLOOKUP($N47,SourceReq,2,FALSE)</f>
        <v>0.25</v>
      </c>
      <c r="P47" s="80" t="s">
        <v>108</v>
      </c>
      <c r="Q47" s="82">
        <v>32</v>
      </c>
      <c r="R47" s="82">
        <v>24</v>
      </c>
      <c r="S47" s="82">
        <v>96</v>
      </c>
      <c r="T47" s="82"/>
      <c r="U47" s="82"/>
      <c r="V47" s="82"/>
      <c r="W47" s="82"/>
      <c r="X47" s="82" t="s">
        <v>215</v>
      </c>
      <c r="Y47" s="82" t="s">
        <v>215</v>
      </c>
      <c r="Z47" s="137"/>
      <c r="AA47" s="83"/>
      <c r="AB47" s="82"/>
      <c r="AC47" s="80">
        <v>9</v>
      </c>
      <c r="AD47" s="82" t="s">
        <v>113</v>
      </c>
      <c r="AE47" s="82">
        <v>0.5</v>
      </c>
      <c r="AF47" s="130">
        <f>Table14[[#This Row],[Quantity]]*Table14[[#This Row],[Heat Load (KW)]]</f>
        <v>0.5</v>
      </c>
      <c r="AG47" s="137"/>
      <c r="AH47" s="137"/>
      <c r="AI47" s="137"/>
      <c r="AJ47" s="137"/>
      <c r="AK47" s="137"/>
      <c r="AL47" s="85" t="s">
        <v>114</v>
      </c>
      <c r="AM47" s="82">
        <v>120</v>
      </c>
      <c r="AN47" s="82">
        <v>15</v>
      </c>
      <c r="AO4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47" s="192">
        <f>Table14[[#This Row],[Volt-Amperes]]*Table14[[#This Row],[Quantity]]/1000</f>
        <v>1.8</v>
      </c>
      <c r="AQ47" s="82">
        <v>100</v>
      </c>
      <c r="AR47" s="74">
        <f>Table14[[#This Row],[Quantity]]*Table14[[#This Row],[Volt-Amperes]]*(10^-3)*Table14[[#This Row],[Power Factor (%)]]*0.01</f>
        <v>1.8</v>
      </c>
      <c r="AS47" s="82"/>
      <c r="AT47" s="82"/>
      <c r="AU47" s="103">
        <v>20</v>
      </c>
      <c r="AV47" s="80" t="s">
        <v>116</v>
      </c>
      <c r="AW47" s="82" t="s">
        <v>117</v>
      </c>
      <c r="AX47" s="82" t="s">
        <v>117</v>
      </c>
      <c r="AY47" s="82" t="s">
        <v>204</v>
      </c>
      <c r="AZ47" s="82" t="s">
        <v>155</v>
      </c>
      <c r="BA47" s="82" t="s">
        <v>119</v>
      </c>
      <c r="BB47" s="82" t="s">
        <v>120</v>
      </c>
      <c r="BC47" s="82" t="s">
        <v>121</v>
      </c>
      <c r="BD47" s="80" t="s">
        <v>116</v>
      </c>
      <c r="BE47" s="85" t="s">
        <v>130</v>
      </c>
      <c r="BF47" s="85">
        <v>10</v>
      </c>
      <c r="BG47" s="94" t="str">
        <f>IF(OR(Table14[[#This Row],[Volts]]&gt;50,Table14[[#This Row],[Amps]]&gt;100),"Yes","No")</f>
        <v>Yes</v>
      </c>
      <c r="BH47" s="80" t="s">
        <v>117</v>
      </c>
      <c r="BI47" s="80" t="s">
        <v>117</v>
      </c>
      <c r="BJ47" s="80" t="s">
        <v>123</v>
      </c>
      <c r="BK47" s="95"/>
      <c r="BL47" s="72" t="str">
        <f>CONCATENATE($BL$5,Table14[[#This Row],[WBS Name]])</f>
        <v>C_Controls</v>
      </c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</row>
    <row r="48" spans="1:105" ht="38.75" x14ac:dyDescent="0.2">
      <c r="A48" s="92" t="s">
        <v>238</v>
      </c>
      <c r="B48" s="155">
        <f t="shared" si="3"/>
        <v>121.3</v>
      </c>
      <c r="C48" s="152" t="str">
        <f t="shared" si="1"/>
        <v>121.3.07</v>
      </c>
      <c r="D48" s="70" t="s">
        <v>101</v>
      </c>
      <c r="E48" s="70" t="s">
        <v>239</v>
      </c>
      <c r="F48" s="182" t="s">
        <v>240</v>
      </c>
      <c r="G48" s="71" t="s">
        <v>201</v>
      </c>
      <c r="H48" s="71"/>
      <c r="I48" s="72" t="s">
        <v>19</v>
      </c>
      <c r="J48" s="71"/>
      <c r="K48" s="71"/>
      <c r="L48" s="54">
        <v>1</v>
      </c>
      <c r="M48" s="80" t="s">
        <v>152</v>
      </c>
      <c r="N48" s="80" t="s">
        <v>143</v>
      </c>
      <c r="O48" s="141">
        <f t="shared" si="4"/>
        <v>0.25</v>
      </c>
      <c r="P48" s="80" t="s">
        <v>108</v>
      </c>
      <c r="Q48" s="82">
        <v>32</v>
      </c>
      <c r="R48" s="82">
        <v>24</v>
      </c>
      <c r="S48" s="82">
        <v>96</v>
      </c>
      <c r="T48" s="82"/>
      <c r="U48" s="82"/>
      <c r="V48" s="82"/>
      <c r="W48" s="82"/>
      <c r="X48" s="82" t="s">
        <v>215</v>
      </c>
      <c r="Y48" s="82" t="s">
        <v>215</v>
      </c>
      <c r="Z48" s="137"/>
      <c r="AA48" s="83"/>
      <c r="AB48" s="82"/>
      <c r="AC48" s="80">
        <v>9</v>
      </c>
      <c r="AD48" s="82" t="s">
        <v>113</v>
      </c>
      <c r="AE48" s="82">
        <v>0.5</v>
      </c>
      <c r="AF48" s="142">
        <f>Table14[[#This Row],[Quantity]]*Table14[[#This Row],[Heat Load (KW)]]</f>
        <v>0.5</v>
      </c>
      <c r="AG48" s="137"/>
      <c r="AH48" s="137"/>
      <c r="AI48" s="137"/>
      <c r="AJ48" s="137"/>
      <c r="AK48" s="137"/>
      <c r="AL48" s="85" t="s">
        <v>114</v>
      </c>
      <c r="AM48" s="82">
        <v>120</v>
      </c>
      <c r="AN48" s="82">
        <v>15</v>
      </c>
      <c r="AO48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48" s="192">
        <f>Table14[[#This Row],[Volt-Amperes]]*Table14[[#This Row],[Quantity]]/1000</f>
        <v>1.8</v>
      </c>
      <c r="AQ48" s="82">
        <v>100</v>
      </c>
      <c r="AR48" s="198">
        <f>Table14[[#This Row],[Quantity]]*Table14[[#This Row],[Volt-Amperes]]*(10^-3)*Table14[[#This Row],[Power Factor (%)]]*0.01</f>
        <v>1.8</v>
      </c>
      <c r="AS48" s="82"/>
      <c r="AT48" s="82"/>
      <c r="AU48" s="103">
        <v>20</v>
      </c>
      <c r="AV48" s="80" t="s">
        <v>116</v>
      </c>
      <c r="AW48" s="82" t="s">
        <v>117</v>
      </c>
      <c r="AX48" s="82" t="s">
        <v>117</v>
      </c>
      <c r="AY48" s="82" t="s">
        <v>204</v>
      </c>
      <c r="AZ48" s="82" t="s">
        <v>155</v>
      </c>
      <c r="BA48" s="82" t="s">
        <v>119</v>
      </c>
      <c r="BB48" s="82" t="s">
        <v>120</v>
      </c>
      <c r="BC48" s="82" t="s">
        <v>121</v>
      </c>
      <c r="BD48" s="80" t="s">
        <v>116</v>
      </c>
      <c r="BE48" s="85" t="s">
        <v>130</v>
      </c>
      <c r="BF48" s="85">
        <v>10</v>
      </c>
      <c r="BG48" s="143" t="str">
        <f>IF(OR(Table14[[#This Row],[Volts]]&gt;50,Table14[[#This Row],[Amps]]&gt;100),"Yes","No")</f>
        <v>Yes</v>
      </c>
      <c r="BH48" s="80" t="s">
        <v>117</v>
      </c>
      <c r="BI48" s="80" t="s">
        <v>117</v>
      </c>
      <c r="BJ48" s="80" t="s">
        <v>123</v>
      </c>
      <c r="BK48" s="95"/>
      <c r="BL48" s="72" t="str">
        <f>CONCATENATE($BL$5,Table14[[#This Row],[WBS Name]])</f>
        <v>C_Controls</v>
      </c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</row>
    <row r="49" spans="1:105" ht="38.75" x14ac:dyDescent="0.2">
      <c r="A49" s="92" t="s">
        <v>241</v>
      </c>
      <c r="B49" s="122">
        <f t="shared" si="3"/>
        <v>121.3</v>
      </c>
      <c r="C49" s="123" t="str">
        <f t="shared" si="1"/>
        <v>121.3.07</v>
      </c>
      <c r="D49" s="70" t="s">
        <v>101</v>
      </c>
      <c r="E49" s="70" t="s">
        <v>102</v>
      </c>
      <c r="F49" s="71" t="s">
        <v>103</v>
      </c>
      <c r="G49" s="71" t="s">
        <v>201</v>
      </c>
      <c r="H49" s="71"/>
      <c r="I49" s="72" t="s">
        <v>19</v>
      </c>
      <c r="J49" s="71"/>
      <c r="K49" s="71"/>
      <c r="L49" s="54">
        <v>6</v>
      </c>
      <c r="M49" s="80" t="s">
        <v>152</v>
      </c>
      <c r="N49" s="80" t="s">
        <v>143</v>
      </c>
      <c r="O49" s="141">
        <f t="shared" si="4"/>
        <v>0.25</v>
      </c>
      <c r="P49" s="80" t="s">
        <v>108</v>
      </c>
      <c r="Q49" s="82">
        <v>32</v>
      </c>
      <c r="R49" s="82">
        <v>24</v>
      </c>
      <c r="S49" s="82">
        <v>96</v>
      </c>
      <c r="T49" s="82"/>
      <c r="U49" s="82"/>
      <c r="V49" s="82"/>
      <c r="W49" s="82"/>
      <c r="X49" s="82" t="s">
        <v>215</v>
      </c>
      <c r="Y49" s="82" t="s">
        <v>215</v>
      </c>
      <c r="Z49" s="137"/>
      <c r="AA49" s="83"/>
      <c r="AB49" s="82"/>
      <c r="AC49" s="80">
        <v>9</v>
      </c>
      <c r="AD49" s="82" t="s">
        <v>113</v>
      </c>
      <c r="AE49" s="82">
        <v>0.5</v>
      </c>
      <c r="AF49" s="125">
        <f>Table14[[#This Row],[Quantity]]*Table14[[#This Row],[Heat Load (KW)]]</f>
        <v>3</v>
      </c>
      <c r="AG49" s="137"/>
      <c r="AH49" s="137"/>
      <c r="AI49" s="137"/>
      <c r="AJ49" s="137"/>
      <c r="AK49" s="137"/>
      <c r="AL49" s="85" t="s">
        <v>114</v>
      </c>
      <c r="AM49" s="82">
        <v>120</v>
      </c>
      <c r="AN49" s="82">
        <v>15</v>
      </c>
      <c r="AO4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49" s="192">
        <f>Table14[[#This Row],[Volt-Amperes]]*Table14[[#This Row],[Quantity]]/1000</f>
        <v>10.8</v>
      </c>
      <c r="AQ49" s="82">
        <v>100</v>
      </c>
      <c r="AR49" s="74">
        <f>Table14[[#This Row],[Quantity]]*Table14[[#This Row],[Volt-Amperes]]*(10^-3)*Table14[[#This Row],[Power Factor (%)]]*0.01</f>
        <v>10.8</v>
      </c>
      <c r="AS49" s="82"/>
      <c r="AT49" s="82"/>
      <c r="AU49" s="103">
        <v>20</v>
      </c>
      <c r="AV49" s="80" t="s">
        <v>116</v>
      </c>
      <c r="AW49" s="82" t="s">
        <v>117</v>
      </c>
      <c r="AX49" s="82" t="s">
        <v>117</v>
      </c>
      <c r="AY49" s="82" t="s">
        <v>204</v>
      </c>
      <c r="AZ49" s="82" t="s">
        <v>155</v>
      </c>
      <c r="BA49" s="82" t="s">
        <v>119</v>
      </c>
      <c r="BB49" s="82" t="s">
        <v>120</v>
      </c>
      <c r="BC49" s="82" t="s">
        <v>121</v>
      </c>
      <c r="BD49" s="80" t="s">
        <v>116</v>
      </c>
      <c r="BE49" s="85" t="s">
        <v>130</v>
      </c>
      <c r="BF49" s="85">
        <v>10</v>
      </c>
      <c r="BG49" s="151" t="str">
        <f>IF(OR(Table14[[#This Row],[Volts]]&gt;50,Table14[[#This Row],[Amps]]&gt;100),"Yes","No")</f>
        <v>Yes</v>
      </c>
      <c r="BH49" s="80" t="s">
        <v>117</v>
      </c>
      <c r="BI49" s="80" t="s">
        <v>117</v>
      </c>
      <c r="BJ49" s="80" t="s">
        <v>123</v>
      </c>
      <c r="BK49" s="95"/>
      <c r="BL49" s="72" t="str">
        <f>CONCATENATE($BL$5,Table14[[#This Row],[WBS Name]])</f>
        <v>C_Controls</v>
      </c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</row>
    <row r="50" spans="1:105" s="154" customFormat="1" ht="26.5" thickBot="1" x14ac:dyDescent="0.25">
      <c r="A50" s="126" t="s">
        <v>242</v>
      </c>
      <c r="B50" s="127">
        <f t="shared" si="3"/>
        <v>121.3</v>
      </c>
      <c r="C50" s="159" t="str">
        <f t="shared" si="1"/>
        <v>121.3.07</v>
      </c>
      <c r="D50" s="160" t="s">
        <v>101</v>
      </c>
      <c r="E50" s="160" t="s">
        <v>102</v>
      </c>
      <c r="F50" s="161" t="s">
        <v>200</v>
      </c>
      <c r="G50" s="161" t="s">
        <v>243</v>
      </c>
      <c r="H50" s="161"/>
      <c r="I50" s="161" t="s">
        <v>244</v>
      </c>
      <c r="J50" s="161"/>
      <c r="K50" s="161"/>
      <c r="L50" s="162">
        <v>10</v>
      </c>
      <c r="M50" s="163" t="s">
        <v>106</v>
      </c>
      <c r="N50" s="163" t="s">
        <v>153</v>
      </c>
      <c r="O50" s="236">
        <f t="shared" si="4"/>
        <v>0.5</v>
      </c>
      <c r="P50" s="163" t="s">
        <v>245</v>
      </c>
      <c r="Q50" s="164">
        <v>32</v>
      </c>
      <c r="R50" s="164">
        <v>24</v>
      </c>
      <c r="S50" s="170">
        <v>36</v>
      </c>
      <c r="T50" s="164"/>
      <c r="U50" s="164"/>
      <c r="V50" s="164"/>
      <c r="W50" s="164"/>
      <c r="X50" s="164" t="s">
        <v>215</v>
      </c>
      <c r="Y50" s="164" t="s">
        <v>215</v>
      </c>
      <c r="Z50" s="237"/>
      <c r="AA50" s="169"/>
      <c r="AB50" s="164"/>
      <c r="AC50" s="163"/>
      <c r="AD50" s="164" t="s">
        <v>113</v>
      </c>
      <c r="AE50" s="164">
        <v>0.05</v>
      </c>
      <c r="AF50" s="166">
        <f>Table14[[#This Row],[Quantity]]*Table14[[#This Row],[Heat Load (KW)]]</f>
        <v>0.5</v>
      </c>
      <c r="AG50" s="237"/>
      <c r="AH50" s="237"/>
      <c r="AI50" s="237"/>
      <c r="AJ50" s="237"/>
      <c r="AK50" s="237"/>
      <c r="AL50" s="165" t="s">
        <v>114</v>
      </c>
      <c r="AM50" s="164">
        <v>120</v>
      </c>
      <c r="AN50" s="164">
        <v>4</v>
      </c>
      <c r="AO50" s="238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480</v>
      </c>
      <c r="AP50" s="239">
        <f>Table14[[#This Row],[Volt-Amperes]]*Table14[[#This Row],[Quantity]]/1000</f>
        <v>4.8</v>
      </c>
      <c r="AQ50" s="164">
        <v>100</v>
      </c>
      <c r="AR50" s="240">
        <f>Table14[[#This Row],[Quantity]]*Table14[[#This Row],[Volt-Amperes]]*(10^-3)*Table14[[#This Row],[Power Factor (%)]]*0.01</f>
        <v>4.8</v>
      </c>
      <c r="AS50" s="164"/>
      <c r="AT50" s="164"/>
      <c r="AU50" s="171">
        <v>20</v>
      </c>
      <c r="AV50" s="163" t="s">
        <v>117</v>
      </c>
      <c r="AW50" s="164" t="s">
        <v>117</v>
      </c>
      <c r="AX50" s="164" t="s">
        <v>117</v>
      </c>
      <c r="AY50" s="164" t="s">
        <v>117</v>
      </c>
      <c r="AZ50" s="170" t="s">
        <v>165</v>
      </c>
      <c r="BA50" s="170"/>
      <c r="BB50" s="170"/>
      <c r="BC50" s="170"/>
      <c r="BD50" s="163"/>
      <c r="BE50" s="165" t="s">
        <v>122</v>
      </c>
      <c r="BF50" s="165">
        <v>5</v>
      </c>
      <c r="BG50" s="172" t="str">
        <f>IF(OR(Table14[[#This Row],[Volts]]&gt;50,Table14[[#This Row],[Amps]]&gt;100),"Yes","No")</f>
        <v>Yes</v>
      </c>
      <c r="BH50" s="163" t="s">
        <v>117</v>
      </c>
      <c r="BI50" s="163" t="s">
        <v>117</v>
      </c>
      <c r="BJ50" s="163" t="s">
        <v>246</v>
      </c>
      <c r="BK50" s="167"/>
      <c r="BL50" s="72" t="str">
        <f>CONCATENATE($BL$5,Table14[[#This Row],[WBS Name]])</f>
        <v>C_Controls</v>
      </c>
    </row>
    <row r="51" spans="1:105" ht="25.85" x14ac:dyDescent="0.2">
      <c r="A51" s="92" t="s">
        <v>247</v>
      </c>
      <c r="B51" s="122">
        <f t="shared" si="3"/>
        <v>121.3</v>
      </c>
      <c r="C51" s="123" t="str">
        <f t="shared" si="1"/>
        <v>121.3.07</v>
      </c>
      <c r="D51" s="70" t="s">
        <v>101</v>
      </c>
      <c r="E51" s="70" t="s">
        <v>102</v>
      </c>
      <c r="F51" s="71" t="s">
        <v>200</v>
      </c>
      <c r="G51" s="71" t="s">
        <v>243</v>
      </c>
      <c r="H51" s="71"/>
      <c r="I51" s="71" t="s">
        <v>248</v>
      </c>
      <c r="J51" s="71"/>
      <c r="K51" s="71"/>
      <c r="L51" s="54">
        <v>10</v>
      </c>
      <c r="M51" s="80" t="s">
        <v>106</v>
      </c>
      <c r="N51" s="80" t="s">
        <v>153</v>
      </c>
      <c r="O51" s="141">
        <f t="shared" si="4"/>
        <v>0.5</v>
      </c>
      <c r="P51" s="80" t="s">
        <v>108</v>
      </c>
      <c r="Q51" s="82">
        <v>32</v>
      </c>
      <c r="R51" s="82">
        <v>24</v>
      </c>
      <c r="S51" s="91">
        <v>36</v>
      </c>
      <c r="T51" s="82"/>
      <c r="U51" s="82"/>
      <c r="V51" s="82"/>
      <c r="W51" s="82"/>
      <c r="X51" s="82" t="s">
        <v>215</v>
      </c>
      <c r="Y51" s="82" t="s">
        <v>215</v>
      </c>
      <c r="Z51" s="137"/>
      <c r="AA51" s="83"/>
      <c r="AB51" s="82"/>
      <c r="AC51" s="80"/>
      <c r="AD51" s="82" t="s">
        <v>113</v>
      </c>
      <c r="AE51" s="82">
        <v>0.06</v>
      </c>
      <c r="AF51" s="125">
        <f>Table14[[#This Row],[Quantity]]*Table14[[#This Row],[Heat Load (KW)]]</f>
        <v>0.6</v>
      </c>
      <c r="AG51" s="137"/>
      <c r="AH51" s="137"/>
      <c r="AI51" s="137"/>
      <c r="AJ51" s="137"/>
      <c r="AK51" s="137"/>
      <c r="AL51" s="85" t="s">
        <v>114</v>
      </c>
      <c r="AM51" s="82">
        <v>120</v>
      </c>
      <c r="AN51" s="82">
        <v>4</v>
      </c>
      <c r="AO51" s="21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480</v>
      </c>
      <c r="AP51" s="191">
        <f>Table14[[#This Row],[Volt-Amperes]]*Table14[[#This Row],[Quantity]]/1000</f>
        <v>4.8</v>
      </c>
      <c r="AQ51" s="82">
        <v>100</v>
      </c>
      <c r="AR51" s="215">
        <f>Table14[[#This Row],[Quantity]]*Table14[[#This Row],[Volt-Amperes]]*(10^-3)*Table14[[#This Row],[Power Factor (%)]]*0.01</f>
        <v>4.8</v>
      </c>
      <c r="AS51" s="82"/>
      <c r="AT51" s="82"/>
      <c r="AU51" s="103">
        <v>20</v>
      </c>
      <c r="AV51" s="80" t="s">
        <v>117</v>
      </c>
      <c r="AW51" s="82" t="s">
        <v>117</v>
      </c>
      <c r="AX51" s="82" t="s">
        <v>117</v>
      </c>
      <c r="AY51" s="82" t="s">
        <v>117</v>
      </c>
      <c r="AZ51" s="91" t="s">
        <v>165</v>
      </c>
      <c r="BA51" s="91"/>
      <c r="BB51" s="91"/>
      <c r="BC51" s="91"/>
      <c r="BD51" s="80"/>
      <c r="BE51" s="85" t="s">
        <v>122</v>
      </c>
      <c r="BF51" s="85">
        <v>5</v>
      </c>
      <c r="BG51" s="151" t="str">
        <f>IF(OR(Table14[[#This Row],[Volts]]&gt;50,Table14[[#This Row],[Amps]]&gt;100),"Yes","No")</f>
        <v>Yes</v>
      </c>
      <c r="BH51" s="80" t="s">
        <v>117</v>
      </c>
      <c r="BI51" s="80" t="s">
        <v>117</v>
      </c>
      <c r="BJ51" s="80" t="s">
        <v>246</v>
      </c>
      <c r="BK51" s="95"/>
      <c r="BL51" s="72" t="str">
        <f>CONCATENATE($BL$5,Table14[[#This Row],[WBS Name]])</f>
        <v>C_Controls</v>
      </c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</row>
    <row r="52" spans="1:105" ht="25.85" x14ac:dyDescent="0.2">
      <c r="A52" s="92" t="s">
        <v>249</v>
      </c>
      <c r="B52" s="73">
        <f t="shared" si="3"/>
        <v>121.3</v>
      </c>
      <c r="C52" s="69" t="str">
        <f t="shared" si="1"/>
        <v>121.3.07</v>
      </c>
      <c r="D52" s="70" t="s">
        <v>101</v>
      </c>
      <c r="E52" s="70" t="s">
        <v>221</v>
      </c>
      <c r="F52" s="71" t="s">
        <v>222</v>
      </c>
      <c r="G52" s="71" t="s">
        <v>243</v>
      </c>
      <c r="H52" s="71"/>
      <c r="I52" s="71" t="s">
        <v>244</v>
      </c>
      <c r="J52" s="71"/>
      <c r="K52" s="71"/>
      <c r="L52" s="54">
        <v>3</v>
      </c>
      <c r="M52" s="80" t="s">
        <v>106</v>
      </c>
      <c r="N52" s="80" t="s">
        <v>153</v>
      </c>
      <c r="O52" s="141">
        <f t="shared" si="4"/>
        <v>0.5</v>
      </c>
      <c r="P52" s="80" t="s">
        <v>108</v>
      </c>
      <c r="Q52" s="82">
        <v>32</v>
      </c>
      <c r="R52" s="82">
        <v>24</v>
      </c>
      <c r="S52" s="91">
        <v>36</v>
      </c>
      <c r="T52" s="82"/>
      <c r="U52" s="82"/>
      <c r="V52" s="82"/>
      <c r="W52" s="82"/>
      <c r="X52" s="82" t="s">
        <v>215</v>
      </c>
      <c r="Y52" s="82" t="s">
        <v>215</v>
      </c>
      <c r="Z52" s="137"/>
      <c r="AA52" s="83"/>
      <c r="AB52" s="82"/>
      <c r="AC52" s="80"/>
      <c r="AD52" s="82" t="s">
        <v>113</v>
      </c>
      <c r="AE52" s="82">
        <v>0.06</v>
      </c>
      <c r="AF52" s="130">
        <f>Table14[[#This Row],[Quantity]]*Table14[[#This Row],[Heat Load (KW)]]</f>
        <v>0.18</v>
      </c>
      <c r="AG52" s="137"/>
      <c r="AH52" s="137"/>
      <c r="AI52" s="137"/>
      <c r="AJ52" s="137"/>
      <c r="AK52" s="137"/>
      <c r="AL52" s="85" t="s">
        <v>114</v>
      </c>
      <c r="AM52" s="82">
        <v>120</v>
      </c>
      <c r="AN52" s="82">
        <v>4</v>
      </c>
      <c r="AO5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480</v>
      </c>
      <c r="AP52" s="192">
        <f>Table14[[#This Row],[Volt-Amperes]]*Table14[[#This Row],[Quantity]]/1000</f>
        <v>1.44</v>
      </c>
      <c r="AQ52" s="82">
        <v>100</v>
      </c>
      <c r="AR52" s="74">
        <f>Table14[[#This Row],[Quantity]]*Table14[[#This Row],[Volt-Amperes]]*(10^-3)*Table14[[#This Row],[Power Factor (%)]]*0.01</f>
        <v>1.44</v>
      </c>
      <c r="AS52" s="82"/>
      <c r="AT52" s="82"/>
      <c r="AU52" s="103">
        <v>20</v>
      </c>
      <c r="AV52" s="80" t="s">
        <v>117</v>
      </c>
      <c r="AW52" s="82" t="s">
        <v>117</v>
      </c>
      <c r="AX52" s="82" t="s">
        <v>117</v>
      </c>
      <c r="AY52" s="82" t="s">
        <v>117</v>
      </c>
      <c r="AZ52" s="91" t="s">
        <v>165</v>
      </c>
      <c r="BA52" s="91"/>
      <c r="BB52" s="91"/>
      <c r="BC52" s="91"/>
      <c r="BD52" s="80"/>
      <c r="BE52" s="85" t="s">
        <v>122</v>
      </c>
      <c r="BF52" s="85">
        <v>6</v>
      </c>
      <c r="BG52" s="94" t="str">
        <f>IF(OR(Table14[[#This Row],[Volts]]&gt;50,Table14[[#This Row],[Amps]]&gt;100),"Yes","No")</f>
        <v>Yes</v>
      </c>
      <c r="BH52" s="80" t="s">
        <v>117</v>
      </c>
      <c r="BI52" s="80" t="s">
        <v>117</v>
      </c>
      <c r="BJ52" s="80" t="s">
        <v>246</v>
      </c>
      <c r="BK52" s="95"/>
      <c r="BL52" s="72" t="str">
        <f>CONCATENATE($BL$5,Table14[[#This Row],[WBS Name]])</f>
        <v>C_Controls</v>
      </c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</row>
    <row r="53" spans="1:105" ht="90.35" x14ac:dyDescent="0.2">
      <c r="A53" s="76" t="s">
        <v>250</v>
      </c>
      <c r="B53" s="155">
        <f t="shared" si="3"/>
        <v>121.3</v>
      </c>
      <c r="C53" s="152" t="str">
        <f t="shared" si="1"/>
        <v>121.3.03</v>
      </c>
      <c r="D53" s="97" t="s">
        <v>1</v>
      </c>
      <c r="E53" s="70" t="s">
        <v>102</v>
      </c>
      <c r="F53" s="79" t="s">
        <v>251</v>
      </c>
      <c r="G53" s="79" t="s">
        <v>14</v>
      </c>
      <c r="H53" s="79"/>
      <c r="I53" s="79" t="s">
        <v>19</v>
      </c>
      <c r="J53" s="20" t="s">
        <v>252</v>
      </c>
      <c r="K53" s="20"/>
      <c r="L53" s="21">
        <v>4</v>
      </c>
      <c r="M53" s="80" t="s">
        <v>253</v>
      </c>
      <c r="N53" s="80" t="s">
        <v>107</v>
      </c>
      <c r="O53" s="156">
        <f t="shared" si="4"/>
        <v>0.05</v>
      </c>
      <c r="P53" s="81" t="s">
        <v>108</v>
      </c>
      <c r="Q53" s="82"/>
      <c r="R53" s="82"/>
      <c r="S53" s="82"/>
      <c r="T53" s="86"/>
      <c r="U53" s="87"/>
      <c r="V53" s="81"/>
      <c r="W53" s="87"/>
      <c r="X53" s="137"/>
      <c r="Y53" s="137"/>
      <c r="Z53" s="137"/>
      <c r="AA53" s="90"/>
      <c r="AB53" s="87"/>
      <c r="AC53" s="87"/>
      <c r="AD53" s="91" t="s">
        <v>113</v>
      </c>
      <c r="AE53" s="91">
        <v>1.75</v>
      </c>
      <c r="AF53" s="142">
        <f>Table14[[#This Row],[Quantity]]*Table14[[#This Row],[Heat Load (KW)]]</f>
        <v>7</v>
      </c>
      <c r="AG53" s="91"/>
      <c r="AH53" s="91"/>
      <c r="AI53" s="137"/>
      <c r="AJ53" s="91"/>
      <c r="AK53" s="91"/>
      <c r="AL53" s="139" t="s">
        <v>114</v>
      </c>
      <c r="AM53" s="91">
        <v>120</v>
      </c>
      <c r="AN53" s="91">
        <v>5</v>
      </c>
      <c r="AO53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53" s="192">
        <f>Table14[[#This Row],[Volt-Amperes]]*Table14[[#This Row],[Quantity]]/1000</f>
        <v>2.4</v>
      </c>
      <c r="AQ53" s="86">
        <v>100</v>
      </c>
      <c r="AR53" s="198">
        <f>Table14[[#This Row],[Quantity]]*Table14[[#This Row],[Volt-Amperes]]*(10^-3)*Table14[[#This Row],[Power Factor (%)]]*0.01</f>
        <v>2.4</v>
      </c>
      <c r="AS53" s="87"/>
      <c r="AT53" s="87"/>
      <c r="AU53" s="80"/>
      <c r="AV53" s="85"/>
      <c r="AW53" s="87"/>
      <c r="AX53" s="87"/>
      <c r="AY53" s="87"/>
      <c r="AZ53" s="87" t="s">
        <v>155</v>
      </c>
      <c r="BA53" s="87" t="s">
        <v>119</v>
      </c>
      <c r="BB53" s="87" t="s">
        <v>120</v>
      </c>
      <c r="BC53" s="87" t="s">
        <v>211</v>
      </c>
      <c r="BD53" s="87" t="s">
        <v>116</v>
      </c>
      <c r="BE53" s="87" t="s">
        <v>254</v>
      </c>
      <c r="BF53" s="87">
        <v>40</v>
      </c>
      <c r="BG53" s="190" t="str">
        <f>IF(OR(Table14[[#This Row],[Volts]]&gt;50,Table14[[#This Row],[Amps]]&gt;100),"Yes","No")</f>
        <v>Yes</v>
      </c>
      <c r="BH53" s="85" t="s">
        <v>117</v>
      </c>
      <c r="BI53" s="87" t="s">
        <v>116</v>
      </c>
      <c r="BJ53" s="87" t="s">
        <v>147</v>
      </c>
      <c r="BK53" s="89" t="s">
        <v>255</v>
      </c>
      <c r="BL53" s="72" t="str">
        <f>CONCATENATE($BL$5,Table14[[#This Row],[WBS Name]])</f>
        <v>C_HPRF</v>
      </c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</row>
    <row r="54" spans="1:105" ht="25.85" x14ac:dyDescent="0.2">
      <c r="A54" s="76" t="s">
        <v>256</v>
      </c>
      <c r="B54" s="155">
        <f t="shared" si="3"/>
        <v>121.3</v>
      </c>
      <c r="C54" s="152" t="str">
        <f>VLOOKUP($D54,WBS,2,FALSE)</f>
        <v>121.3.07</v>
      </c>
      <c r="D54" s="97" t="s">
        <v>101</v>
      </c>
      <c r="E54" s="275" t="s">
        <v>102</v>
      </c>
      <c r="F54" s="79" t="s">
        <v>200</v>
      </c>
      <c r="G54" s="79" t="s">
        <v>201</v>
      </c>
      <c r="H54" s="79" t="s">
        <v>257</v>
      </c>
      <c r="I54" s="98"/>
      <c r="J54" s="20"/>
      <c r="K54" s="20"/>
      <c r="L54" s="21">
        <v>13</v>
      </c>
      <c r="M54" s="105" t="s">
        <v>106</v>
      </c>
      <c r="N54" s="105" t="s">
        <v>153</v>
      </c>
      <c r="O54" s="106">
        <f>VLOOKUP($N54,SourceReq,2,FALSE)</f>
        <v>0.5</v>
      </c>
      <c r="P54" s="347" t="s">
        <v>108</v>
      </c>
      <c r="Q54" s="107">
        <v>64</v>
      </c>
      <c r="R54" s="107">
        <v>16</v>
      </c>
      <c r="S54" s="107">
        <v>84</v>
      </c>
      <c r="T54" s="108"/>
      <c r="U54" s="108"/>
      <c r="V54" s="108"/>
      <c r="W54" s="108"/>
      <c r="X54" s="82" t="s">
        <v>215</v>
      </c>
      <c r="Y54" s="82" t="s">
        <v>215</v>
      </c>
      <c r="Z54" s="207"/>
      <c r="AA54" s="117"/>
      <c r="AB54" s="108"/>
      <c r="AC54" s="107"/>
      <c r="AD54" s="118" t="s">
        <v>113</v>
      </c>
      <c r="AE54" s="118">
        <v>0.5</v>
      </c>
      <c r="AF54" s="110">
        <f>Table14[[#This Row],[Quantity]]*Table14[[#This Row],[Heat Load (KW)]]</f>
        <v>6.5</v>
      </c>
      <c r="AG54" s="118"/>
      <c r="AH54" s="118"/>
      <c r="AI54" s="207"/>
      <c r="AJ54" s="118"/>
      <c r="AK54" s="118"/>
      <c r="AL54" s="174" t="s">
        <v>114</v>
      </c>
      <c r="AM54" s="118">
        <v>120</v>
      </c>
      <c r="AN54" s="371">
        <v>5</v>
      </c>
      <c r="AO54" s="3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54" s="397">
        <f>Table14[[#This Row],[Volt-Amperes]]*Table14[[#This Row],[Quantity]]/1000</f>
        <v>7.8</v>
      </c>
      <c r="AQ54" s="86">
        <v>100</v>
      </c>
      <c r="AR54" s="199">
        <f>Table14[[#This Row],[Quantity]]*Table14[[#This Row],[Volt-Amperes]]*(10^-3)*Table14[[#This Row],[Power Factor (%)]]*0.01</f>
        <v>7.8</v>
      </c>
      <c r="AS54" s="108"/>
      <c r="AT54" s="108"/>
      <c r="AU54" s="276">
        <v>20</v>
      </c>
      <c r="AV54" s="105" t="s">
        <v>116</v>
      </c>
      <c r="AW54" s="108" t="s">
        <v>117</v>
      </c>
      <c r="AX54" s="108" t="s">
        <v>117</v>
      </c>
      <c r="AY54" s="108" t="s">
        <v>205</v>
      </c>
      <c r="AZ54" s="108" t="s">
        <v>165</v>
      </c>
      <c r="BA54" s="108" t="s">
        <v>166</v>
      </c>
      <c r="BB54" s="108" t="s">
        <v>120</v>
      </c>
      <c r="BC54" s="108" t="s">
        <v>121</v>
      </c>
      <c r="BD54" s="347" t="s">
        <v>116</v>
      </c>
      <c r="BE54" s="114" t="s">
        <v>122</v>
      </c>
      <c r="BF54" s="114">
        <v>100</v>
      </c>
      <c r="BG54" s="348" t="str">
        <f>IF(OR(Table14[[#This Row],[Volts]]&gt;50,Table14[[#This Row],[Amps]]&gt;100),"Yes","No")</f>
        <v>Yes</v>
      </c>
      <c r="BH54" s="105" t="s">
        <v>117</v>
      </c>
      <c r="BI54" s="347" t="s">
        <v>117</v>
      </c>
      <c r="BJ54" s="347" t="s">
        <v>123</v>
      </c>
      <c r="BK54" s="115" t="s">
        <v>258</v>
      </c>
      <c r="BL54" s="72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</row>
    <row r="55" spans="1:105" ht="51.65" x14ac:dyDescent="0.2">
      <c r="A55" s="76" t="s">
        <v>259</v>
      </c>
      <c r="B55" s="122">
        <f t="shared" si="3"/>
        <v>121.3</v>
      </c>
      <c r="C55" s="123" t="str">
        <f t="shared" si="1"/>
        <v>121.3.07</v>
      </c>
      <c r="D55" s="70" t="s">
        <v>101</v>
      </c>
      <c r="E55" s="70" t="s">
        <v>221</v>
      </c>
      <c r="F55" s="71" t="s">
        <v>260</v>
      </c>
      <c r="G55" s="71" t="s">
        <v>261</v>
      </c>
      <c r="H55" s="71"/>
      <c r="I55" s="72" t="s">
        <v>19</v>
      </c>
      <c r="J55" s="71" t="s">
        <v>262</v>
      </c>
      <c r="K55" s="71"/>
      <c r="L55" s="54">
        <v>4</v>
      </c>
      <c r="M55" s="80" t="s">
        <v>106</v>
      </c>
      <c r="N55" s="80" t="s">
        <v>107</v>
      </c>
      <c r="O55" s="141">
        <f t="shared" si="4"/>
        <v>0.05</v>
      </c>
      <c r="P55" s="80" t="s">
        <v>108</v>
      </c>
      <c r="Q55" s="82">
        <v>64</v>
      </c>
      <c r="R55" s="82">
        <v>16</v>
      </c>
      <c r="S55" s="82">
        <v>84</v>
      </c>
      <c r="T55" s="82"/>
      <c r="U55" s="82"/>
      <c r="V55" s="82"/>
      <c r="W55" s="82"/>
      <c r="X55" s="82" t="s">
        <v>263</v>
      </c>
      <c r="Y55" s="82" t="s">
        <v>263</v>
      </c>
      <c r="Z55" s="82"/>
      <c r="AA55" s="83"/>
      <c r="AB55" s="82"/>
      <c r="AC55" s="80"/>
      <c r="AD55" s="82" t="s">
        <v>113</v>
      </c>
      <c r="AE55" s="82">
        <v>0.5</v>
      </c>
      <c r="AF55" s="125">
        <f>Table14[[#This Row],[Quantity]]*Table14[[#This Row],[Heat Load (KW)]]</f>
        <v>2</v>
      </c>
      <c r="AG55" s="137"/>
      <c r="AH55" s="137"/>
      <c r="AI55" s="137"/>
      <c r="AJ55" s="137"/>
      <c r="AK55" s="137"/>
      <c r="AL55" s="85" t="s">
        <v>114</v>
      </c>
      <c r="AM55" s="82">
        <v>120</v>
      </c>
      <c r="AN55" s="82">
        <v>5</v>
      </c>
      <c r="AO5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55" s="192">
        <f>Table14[[#This Row],[Volt-Amperes]]*Table14[[#This Row],[Quantity]]/1000</f>
        <v>2.4</v>
      </c>
      <c r="AQ55" s="82">
        <v>100</v>
      </c>
      <c r="AR55" s="74">
        <f>Table14[[#This Row],[Quantity]]*Table14[[#This Row],[Volt-Amperes]]*(10^-3)*Table14[[#This Row],[Power Factor (%)]]*0.01</f>
        <v>2.4</v>
      </c>
      <c r="AS55" s="82"/>
      <c r="AT55" s="82"/>
      <c r="AU55" s="103">
        <v>20</v>
      </c>
      <c r="AV55" s="80" t="s">
        <v>116</v>
      </c>
      <c r="AW55" s="82" t="s">
        <v>117</v>
      </c>
      <c r="AX55" s="82" t="s">
        <v>117</v>
      </c>
      <c r="AY55" s="137" t="s">
        <v>205</v>
      </c>
      <c r="AZ55" s="82" t="s">
        <v>165</v>
      </c>
      <c r="BA55" s="82" t="s">
        <v>166</v>
      </c>
      <c r="BB55" s="82" t="s">
        <v>120</v>
      </c>
      <c r="BC55" s="82" t="s">
        <v>121</v>
      </c>
      <c r="BD55" s="80" t="s">
        <v>116</v>
      </c>
      <c r="BE55" s="85" t="s">
        <v>122</v>
      </c>
      <c r="BF55" s="85">
        <v>100</v>
      </c>
      <c r="BG55" s="151" t="str">
        <f>IF(OR(Table14[[#This Row],[Volts]]&gt;50,Table14[[#This Row],[Amps]]&gt;100),"Yes","No")</f>
        <v>Yes</v>
      </c>
      <c r="BH55" s="80" t="s">
        <v>117</v>
      </c>
      <c r="BI55" s="80" t="s">
        <v>117</v>
      </c>
      <c r="BJ55" s="80" t="s">
        <v>123</v>
      </c>
      <c r="BK55" s="61" t="s">
        <v>228</v>
      </c>
      <c r="BL55" s="72" t="str">
        <f>CONCATENATE($BL$5,Table14[[#This Row],[WBS Name]])</f>
        <v>C_Controls</v>
      </c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</row>
    <row r="56" spans="1:105" ht="25.85" x14ac:dyDescent="0.2">
      <c r="A56" s="76" t="s">
        <v>264</v>
      </c>
      <c r="B56" s="179">
        <f t="shared" si="3"/>
        <v>121.3</v>
      </c>
      <c r="C56" s="176" t="str">
        <f t="shared" si="1"/>
        <v>121.3.03</v>
      </c>
      <c r="D56" s="19" t="s">
        <v>1</v>
      </c>
      <c r="E56" s="70" t="s">
        <v>102</v>
      </c>
      <c r="F56" s="20" t="s">
        <v>251</v>
      </c>
      <c r="G56" s="20" t="s">
        <v>14</v>
      </c>
      <c r="H56" s="20"/>
      <c r="I56" s="79" t="s">
        <v>18</v>
      </c>
      <c r="J56" s="20"/>
      <c r="K56" s="20"/>
      <c r="L56" s="21">
        <v>8</v>
      </c>
      <c r="M56" s="80" t="s">
        <v>253</v>
      </c>
      <c r="N56" s="80" t="s">
        <v>107</v>
      </c>
      <c r="O56" s="156">
        <f t="shared" si="4"/>
        <v>0.05</v>
      </c>
      <c r="P56" s="81" t="s">
        <v>245</v>
      </c>
      <c r="Q56" s="82"/>
      <c r="R56" s="82"/>
      <c r="S56" s="82"/>
      <c r="T56" s="86"/>
      <c r="U56" s="87"/>
      <c r="V56" s="81"/>
      <c r="W56" s="87"/>
      <c r="X56" s="80" t="s">
        <v>265</v>
      </c>
      <c r="Y56" s="80" t="s">
        <v>266</v>
      </c>
      <c r="Z56" s="137"/>
      <c r="AA56" s="90"/>
      <c r="AB56" s="87"/>
      <c r="AC56" s="87"/>
      <c r="AD56" s="82" t="s">
        <v>164</v>
      </c>
      <c r="AE56" s="82">
        <f>17.5*0.9</f>
        <v>15.75</v>
      </c>
      <c r="AF56" s="84">
        <f>Table14[[#This Row],[Quantity]]*Table14[[#This Row],[Heat Load (KW)]]</f>
        <v>126</v>
      </c>
      <c r="AG56" s="82"/>
      <c r="AH56" s="82">
        <v>86</v>
      </c>
      <c r="AI56" s="82">
        <v>90</v>
      </c>
      <c r="AJ56" s="82">
        <v>4</v>
      </c>
      <c r="AK56" s="82"/>
      <c r="AL56" s="85" t="s">
        <v>178</v>
      </c>
      <c r="AM56" s="82">
        <v>480</v>
      </c>
      <c r="AN56" s="91">
        <v>18</v>
      </c>
      <c r="AO5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14964.918977395098</v>
      </c>
      <c r="AP56" s="192">
        <f>Table14[[#This Row],[Volt-Amperes]]*Table14[[#This Row],[Quantity]]/1000</f>
        <v>119.71935181916079</v>
      </c>
      <c r="AQ56" s="86">
        <v>90</v>
      </c>
      <c r="AR56" s="74">
        <f>Table14[[#This Row],[Quantity]]*Table14[[#This Row],[Volt-Amperes]]*(10^-3)*Table14[[#This Row],[Power Factor (%)]]*0.01</f>
        <v>107.74741663724471</v>
      </c>
      <c r="AS56" s="87"/>
      <c r="AT56" s="87" t="s">
        <v>115</v>
      </c>
      <c r="AU56" s="80">
        <v>30</v>
      </c>
      <c r="AV56" s="85" t="s">
        <v>117</v>
      </c>
      <c r="AW56" s="87" t="s">
        <v>116</v>
      </c>
      <c r="AX56" s="87" t="s">
        <v>117</v>
      </c>
      <c r="AY56" s="87" t="s">
        <v>117</v>
      </c>
      <c r="AZ56" s="150" t="s">
        <v>165</v>
      </c>
      <c r="BA56" s="150" t="s">
        <v>119</v>
      </c>
      <c r="BB56" s="150" t="s">
        <v>120</v>
      </c>
      <c r="BC56" s="150" t="s">
        <v>121</v>
      </c>
      <c r="BD56" s="87" t="s">
        <v>116</v>
      </c>
      <c r="BE56" s="87" t="s">
        <v>254</v>
      </c>
      <c r="BF56" s="87">
        <v>10</v>
      </c>
      <c r="BG56" s="178" t="str">
        <f>IF(OR(Table14[[#This Row],[Volts]]&gt;50,Table14[[#This Row],[Amps]]&gt;100),"Yes","No")</f>
        <v>Yes</v>
      </c>
      <c r="BH56" s="85" t="s">
        <v>117</v>
      </c>
      <c r="BI56" s="87" t="s">
        <v>116</v>
      </c>
      <c r="BJ56" s="87" t="s">
        <v>147</v>
      </c>
      <c r="BK56" s="89"/>
      <c r="BL56" s="72" t="str">
        <f>CONCATENATE($BL$5,Table14[[#This Row],[WBS Name]])</f>
        <v>C_HPRF</v>
      </c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</row>
    <row r="57" spans="1:105" ht="12.9" x14ac:dyDescent="0.2">
      <c r="A57" s="76" t="s">
        <v>267</v>
      </c>
      <c r="B57" s="179">
        <f t="shared" si="3"/>
        <v>121.3</v>
      </c>
      <c r="C57" s="176" t="str">
        <f t="shared" si="1"/>
        <v>121.3.03</v>
      </c>
      <c r="D57" s="19" t="s">
        <v>1</v>
      </c>
      <c r="E57" s="70" t="s">
        <v>102</v>
      </c>
      <c r="F57" s="20" t="s">
        <v>251</v>
      </c>
      <c r="G57" s="20" t="s">
        <v>14</v>
      </c>
      <c r="H57" s="20"/>
      <c r="I57" s="20" t="s">
        <v>12</v>
      </c>
      <c r="J57" s="20"/>
      <c r="K57" s="20"/>
      <c r="L57" s="21">
        <v>8</v>
      </c>
      <c r="M57" s="80" t="s">
        <v>106</v>
      </c>
      <c r="N57" s="80" t="s">
        <v>107</v>
      </c>
      <c r="O57" s="184">
        <f t="shared" si="4"/>
        <v>0.05</v>
      </c>
      <c r="P57" s="81" t="s">
        <v>268</v>
      </c>
      <c r="Q57" s="82"/>
      <c r="R57" s="82"/>
      <c r="S57" s="82"/>
      <c r="T57" s="336">
        <v>350</v>
      </c>
      <c r="U57" s="87"/>
      <c r="V57" s="81"/>
      <c r="W57" s="87"/>
      <c r="X57" s="80"/>
      <c r="Y57" s="80"/>
      <c r="Z57" s="85"/>
      <c r="AA57" s="90"/>
      <c r="AB57" s="87"/>
      <c r="AC57" s="87"/>
      <c r="AD57" s="82" t="s">
        <v>164</v>
      </c>
      <c r="AE57" s="82">
        <v>0</v>
      </c>
      <c r="AF57" s="84">
        <f>Table14[[#This Row],[Quantity]]*Table14[[#This Row],[Heat Load (KW)]]</f>
        <v>0</v>
      </c>
      <c r="AG57" s="137"/>
      <c r="AH57" s="82">
        <v>86</v>
      </c>
      <c r="AI57" s="82">
        <v>90</v>
      </c>
      <c r="AJ57" s="82">
        <v>4</v>
      </c>
      <c r="AK57" s="82"/>
      <c r="AL57" s="203"/>
      <c r="AM57" s="137"/>
      <c r="AN57" s="137"/>
      <c r="AO5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57" s="192">
        <f>Table14[[#This Row],[Volt-Amperes]]*Table14[[#This Row],[Quantity]]/1000</f>
        <v>0</v>
      </c>
      <c r="AQ57" s="86">
        <v>100</v>
      </c>
      <c r="AR57" s="74">
        <f>Table14[[#This Row],[Quantity]]*Table14[[#This Row],[Volt-Amperes]]*(10^-3)*Table14[[#This Row],[Power Factor (%)]]*0.01</f>
        <v>0</v>
      </c>
      <c r="AS57" s="87"/>
      <c r="AT57" s="87"/>
      <c r="AU57" s="80"/>
      <c r="AV57" s="85"/>
      <c r="AW57" s="87"/>
      <c r="AX57" s="87"/>
      <c r="AY57" s="87"/>
      <c r="AZ57" s="137"/>
      <c r="BA57" s="137"/>
      <c r="BB57" s="137"/>
      <c r="BC57" s="137"/>
      <c r="BD57" s="87"/>
      <c r="BE57" s="87"/>
      <c r="BF57" s="271">
        <v>414</v>
      </c>
      <c r="BG57" s="178" t="str">
        <f>IF(OR(Table14[[#This Row],[Volts]]&gt;50,Table14[[#This Row],[Amps]]&gt;100),"Yes","No")</f>
        <v>No</v>
      </c>
      <c r="BH57" s="85"/>
      <c r="BI57" s="87"/>
      <c r="BJ57" s="87"/>
      <c r="BK57" s="89" t="s">
        <v>269</v>
      </c>
      <c r="BL57" s="72" t="str">
        <f>CONCATENATE($BL$5,Table14[[#This Row],[WBS Name]])</f>
        <v>C_HPRF</v>
      </c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</row>
    <row r="58" spans="1:105" ht="25.85" x14ac:dyDescent="0.2">
      <c r="A58" s="92" t="s">
        <v>270</v>
      </c>
      <c r="B58" s="179">
        <f t="shared" si="3"/>
        <v>121.3</v>
      </c>
      <c r="C58" s="176" t="str">
        <f t="shared" si="1"/>
        <v>121.3.03</v>
      </c>
      <c r="D58" s="70" t="s">
        <v>1</v>
      </c>
      <c r="E58" s="70" t="s">
        <v>102</v>
      </c>
      <c r="F58" s="71" t="s">
        <v>251</v>
      </c>
      <c r="G58" s="71" t="s">
        <v>14</v>
      </c>
      <c r="H58" s="71"/>
      <c r="I58" s="71" t="s">
        <v>20</v>
      </c>
      <c r="J58" s="71"/>
      <c r="K58" s="20"/>
      <c r="L58" s="54">
        <v>8</v>
      </c>
      <c r="M58" s="80" t="s">
        <v>106</v>
      </c>
      <c r="N58" s="80" t="s">
        <v>107</v>
      </c>
      <c r="O58" s="106">
        <f t="shared" si="4"/>
        <v>0.05</v>
      </c>
      <c r="P58" s="80" t="s">
        <v>268</v>
      </c>
      <c r="Q58" s="82"/>
      <c r="R58" s="82"/>
      <c r="S58" s="82"/>
      <c r="T58" s="337">
        <v>16</v>
      </c>
      <c r="U58" s="85"/>
      <c r="V58" s="80"/>
      <c r="W58" s="85"/>
      <c r="X58" s="80"/>
      <c r="Y58" s="80"/>
      <c r="Z58" s="85"/>
      <c r="AA58" s="185"/>
      <c r="AB58" s="85"/>
      <c r="AC58" s="85"/>
      <c r="AD58" s="82" t="s">
        <v>164</v>
      </c>
      <c r="AE58" s="82">
        <v>0</v>
      </c>
      <c r="AF58" s="84">
        <f>Table14[[#This Row],[Quantity]]*Table14[[#This Row],[Heat Load (KW)]]</f>
        <v>0</v>
      </c>
      <c r="AG58" s="137"/>
      <c r="AH58" s="82">
        <v>86</v>
      </c>
      <c r="AI58" s="82">
        <v>90</v>
      </c>
      <c r="AJ58" s="82">
        <v>4</v>
      </c>
      <c r="AK58" s="82"/>
      <c r="AL58" s="203"/>
      <c r="AM58" s="137"/>
      <c r="AN58" s="137"/>
      <c r="AO5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58" s="192">
        <f>Table14[[#This Row],[Volt-Amperes]]*Table14[[#This Row],[Quantity]]/1000</f>
        <v>0</v>
      </c>
      <c r="AQ58" s="82">
        <v>100</v>
      </c>
      <c r="AR58" s="74">
        <f>Table14[[#This Row],[Quantity]]*Table14[[#This Row],[Volt-Amperes]]*(10^-3)*Table14[[#This Row],[Power Factor (%)]]*0.01</f>
        <v>0</v>
      </c>
      <c r="AS58" s="85"/>
      <c r="AT58" s="85"/>
      <c r="AU58" s="80"/>
      <c r="AV58" s="85"/>
      <c r="AW58" s="85"/>
      <c r="AX58" s="85"/>
      <c r="AY58" s="85"/>
      <c r="AZ58" s="137"/>
      <c r="BA58" s="137"/>
      <c r="BB58" s="137"/>
      <c r="BC58" s="137"/>
      <c r="BD58" s="85"/>
      <c r="BE58" s="85"/>
      <c r="BF58" s="85"/>
      <c r="BG58" s="178" t="str">
        <f>IF(OR(Table14[[#This Row],[Volts]]&gt;50,Table14[[#This Row],[Amps]]&gt;100),"Yes","No")</f>
        <v>No</v>
      </c>
      <c r="BH58" s="85"/>
      <c r="BI58" s="85"/>
      <c r="BJ58" s="85"/>
      <c r="BK58" s="95"/>
      <c r="BL58" s="72" t="str">
        <f>CONCATENATE($BL$5,Table14[[#This Row],[WBS Name]])</f>
        <v>C_HPRF</v>
      </c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</row>
    <row r="59" spans="1:105" ht="25.85" x14ac:dyDescent="0.2">
      <c r="A59" s="76" t="s">
        <v>271</v>
      </c>
      <c r="B59" s="179">
        <f t="shared" si="3"/>
        <v>121.3</v>
      </c>
      <c r="C59" s="176" t="str">
        <f t="shared" si="1"/>
        <v>121.3.03</v>
      </c>
      <c r="D59" s="97" t="s">
        <v>1</v>
      </c>
      <c r="E59" s="70" t="s">
        <v>102</v>
      </c>
      <c r="F59" s="79" t="s">
        <v>272</v>
      </c>
      <c r="G59" s="79" t="s">
        <v>16</v>
      </c>
      <c r="H59" s="79"/>
      <c r="I59" s="79" t="s">
        <v>19</v>
      </c>
      <c r="J59" s="20"/>
      <c r="K59" s="20"/>
      <c r="L59" s="21">
        <v>6</v>
      </c>
      <c r="M59" s="80" t="s">
        <v>106</v>
      </c>
      <c r="N59" s="80" t="s">
        <v>143</v>
      </c>
      <c r="O59" s="106">
        <f t="shared" si="4"/>
        <v>0.25</v>
      </c>
      <c r="P59" s="81" t="s">
        <v>108</v>
      </c>
      <c r="Q59" s="82">
        <v>24</v>
      </c>
      <c r="R59" s="82">
        <v>32</v>
      </c>
      <c r="S59" s="82">
        <v>96</v>
      </c>
      <c r="T59" s="86"/>
      <c r="U59" s="87"/>
      <c r="V59" s="81"/>
      <c r="W59" s="87"/>
      <c r="X59" s="137"/>
      <c r="Y59" s="137"/>
      <c r="Z59" s="137"/>
      <c r="AA59" s="90"/>
      <c r="AB59" s="87"/>
      <c r="AC59" s="87"/>
      <c r="AD59" s="91" t="s">
        <v>113</v>
      </c>
      <c r="AE59" s="91"/>
      <c r="AF59" s="84">
        <f>Table14[[#This Row],[Quantity]]*Table14[[#This Row],[Heat Load (KW)]]</f>
        <v>0</v>
      </c>
      <c r="AG59" s="91"/>
      <c r="AH59" s="91"/>
      <c r="AI59" s="91"/>
      <c r="AJ59" s="91"/>
      <c r="AK59" s="91"/>
      <c r="AL59" s="139" t="s">
        <v>114</v>
      </c>
      <c r="AM59" s="91">
        <v>120</v>
      </c>
      <c r="AN59" s="91">
        <v>5</v>
      </c>
      <c r="AO5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59" s="192">
        <f>Table14[[#This Row],[Volt-Amperes]]*Table14[[#This Row],[Quantity]]/1000</f>
        <v>3.6</v>
      </c>
      <c r="AQ59" s="86">
        <v>100</v>
      </c>
      <c r="AR59" s="74">
        <f>Table14[[#This Row],[Quantity]]*Table14[[#This Row],[Volt-Amperes]]*(10^-3)*Table14[[#This Row],[Power Factor (%)]]*0.01</f>
        <v>3.6</v>
      </c>
      <c r="AS59" s="87"/>
      <c r="AT59" s="87"/>
      <c r="AU59" s="80"/>
      <c r="AV59" s="85"/>
      <c r="AW59" s="87"/>
      <c r="AX59" s="87"/>
      <c r="AY59" s="87"/>
      <c r="AZ59" s="87" t="s">
        <v>155</v>
      </c>
      <c r="BA59" s="87" t="s">
        <v>119</v>
      </c>
      <c r="BB59" s="87" t="s">
        <v>120</v>
      </c>
      <c r="BC59" s="87" t="s">
        <v>211</v>
      </c>
      <c r="BD59" s="87" t="s">
        <v>116</v>
      </c>
      <c r="BE59" s="87" t="s">
        <v>254</v>
      </c>
      <c r="BF59" s="87">
        <v>40</v>
      </c>
      <c r="BG59" s="178" t="str">
        <f>IF(OR(Table14[[#This Row],[Volts]]&gt;50,Table14[[#This Row],[Amps]]&gt;100),"Yes","No")</f>
        <v>Yes</v>
      </c>
      <c r="BH59" s="85" t="s">
        <v>117</v>
      </c>
      <c r="BI59" s="87" t="s">
        <v>116</v>
      </c>
      <c r="BJ59" s="87" t="s">
        <v>147</v>
      </c>
      <c r="BK59" s="89"/>
      <c r="BL59" s="72" t="str">
        <f>CONCATENATE($BL$5,Table14[[#This Row],[WBS Name]])</f>
        <v>C_HPRF</v>
      </c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</row>
    <row r="60" spans="1:105" ht="25.85" x14ac:dyDescent="0.2">
      <c r="A60" s="76" t="s">
        <v>273</v>
      </c>
      <c r="B60" s="179">
        <f t="shared" si="3"/>
        <v>121.3</v>
      </c>
      <c r="C60" s="176" t="str">
        <f t="shared" si="1"/>
        <v>121.3.03</v>
      </c>
      <c r="D60" s="19" t="s">
        <v>1</v>
      </c>
      <c r="E60" s="70" t="s">
        <v>102</v>
      </c>
      <c r="F60" s="20" t="s">
        <v>272</v>
      </c>
      <c r="G60" s="20" t="s">
        <v>16</v>
      </c>
      <c r="H60" s="20"/>
      <c r="I60" s="98" t="s">
        <v>18</v>
      </c>
      <c r="J60" s="20"/>
      <c r="K60" s="20"/>
      <c r="L60" s="21">
        <v>16</v>
      </c>
      <c r="M60" s="80" t="s">
        <v>253</v>
      </c>
      <c r="N60" s="80" t="s">
        <v>107</v>
      </c>
      <c r="O60" s="106">
        <f t="shared" si="4"/>
        <v>0.05</v>
      </c>
      <c r="P60" s="81" t="s">
        <v>108</v>
      </c>
      <c r="Q60" s="82"/>
      <c r="R60" s="82"/>
      <c r="S60" s="82"/>
      <c r="T60" s="82"/>
      <c r="U60" s="82"/>
      <c r="V60" s="82"/>
      <c r="W60" s="82"/>
      <c r="X60" s="82" t="s">
        <v>265</v>
      </c>
      <c r="Y60" s="82" t="s">
        <v>266</v>
      </c>
      <c r="Z60" s="137"/>
      <c r="AA60" s="83"/>
      <c r="AB60" s="82"/>
      <c r="AC60" s="82"/>
      <c r="AD60" s="82" t="s">
        <v>164</v>
      </c>
      <c r="AE60" s="82">
        <f>17.5*0.9</f>
        <v>15.75</v>
      </c>
      <c r="AF60" s="84">
        <f>Table14[[#This Row],[Quantity]]*Table14[[#This Row],[Heat Load (KW)]]</f>
        <v>252</v>
      </c>
      <c r="AG60" s="137"/>
      <c r="AH60" s="82">
        <v>88</v>
      </c>
      <c r="AI60" s="82">
        <v>92</v>
      </c>
      <c r="AJ60" s="82">
        <v>4</v>
      </c>
      <c r="AK60" s="91">
        <v>7.1</v>
      </c>
      <c r="AL60" s="85" t="s">
        <v>178</v>
      </c>
      <c r="AM60" s="82">
        <v>480</v>
      </c>
      <c r="AN60" s="82">
        <v>18</v>
      </c>
      <c r="AO6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14964.918977395098</v>
      </c>
      <c r="AP60" s="192">
        <f>Table14[[#This Row],[Volt-Amperes]]*Table14[[#This Row],[Quantity]]/1000</f>
        <v>239.43870363832158</v>
      </c>
      <c r="AQ60" s="86">
        <v>90</v>
      </c>
      <c r="AR60" s="74">
        <f>Table14[[#This Row],[Quantity]]*Table14[[#This Row],[Volt-Amperes]]*(10^-3)*Table14[[#This Row],[Power Factor (%)]]*0.01</f>
        <v>215.49483327448942</v>
      </c>
      <c r="AS60" s="86"/>
      <c r="AT60" s="86" t="s">
        <v>115</v>
      </c>
      <c r="AU60" s="103">
        <v>40</v>
      </c>
      <c r="AV60" s="80" t="s">
        <v>117</v>
      </c>
      <c r="AW60" s="86" t="s">
        <v>116</v>
      </c>
      <c r="AX60" s="86" t="s">
        <v>117</v>
      </c>
      <c r="AY60" s="81" t="s">
        <v>117</v>
      </c>
      <c r="AZ60" s="147" t="s">
        <v>165</v>
      </c>
      <c r="BA60" s="173" t="s">
        <v>119</v>
      </c>
      <c r="BB60" s="147" t="s">
        <v>120</v>
      </c>
      <c r="BC60" s="147" t="s">
        <v>121</v>
      </c>
      <c r="BD60" s="81" t="s">
        <v>116</v>
      </c>
      <c r="BE60" s="87" t="s">
        <v>254</v>
      </c>
      <c r="BF60" s="87">
        <v>10</v>
      </c>
      <c r="BG60" s="177" t="str">
        <f>IF(OR(Table14[[#This Row],[Volts]]&gt;50,Table14[[#This Row],[Amps]]&gt;100),"Yes","No")</f>
        <v>Yes</v>
      </c>
      <c r="BH60" s="80" t="s">
        <v>117</v>
      </c>
      <c r="BI60" s="81" t="s">
        <v>116</v>
      </c>
      <c r="BJ60" s="81" t="s">
        <v>147</v>
      </c>
      <c r="BK60" s="89"/>
      <c r="BL60" s="72" t="str">
        <f>CONCATENATE($BL$5,Table14[[#This Row],[WBS Name]])</f>
        <v>C_HPRF</v>
      </c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</row>
    <row r="61" spans="1:105" ht="12.9" x14ac:dyDescent="0.2">
      <c r="A61" s="92" t="s">
        <v>274</v>
      </c>
      <c r="B61" s="179">
        <f t="shared" si="3"/>
        <v>121.3</v>
      </c>
      <c r="C61" s="176" t="str">
        <f t="shared" si="1"/>
        <v>121.3.03</v>
      </c>
      <c r="D61" s="70" t="s">
        <v>1</v>
      </c>
      <c r="E61" s="70" t="s">
        <v>102</v>
      </c>
      <c r="F61" s="71" t="s">
        <v>272</v>
      </c>
      <c r="G61" s="71" t="s">
        <v>16</v>
      </c>
      <c r="H61" s="71"/>
      <c r="I61" s="153" t="s">
        <v>18</v>
      </c>
      <c r="J61" s="71" t="s">
        <v>275</v>
      </c>
      <c r="K61" s="20"/>
      <c r="L61" s="158">
        <v>0</v>
      </c>
      <c r="M61" s="80" t="s">
        <v>253</v>
      </c>
      <c r="N61" s="80" t="s">
        <v>107</v>
      </c>
      <c r="O61" s="106">
        <f t="shared" si="4"/>
        <v>0.05</v>
      </c>
      <c r="P61" s="80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82"/>
      <c r="AC61" s="82"/>
      <c r="AD61" s="82" t="s">
        <v>113</v>
      </c>
      <c r="AE61" s="82">
        <v>1.75</v>
      </c>
      <c r="AF61" s="84">
        <f>L60*Table14[[#This Row],[Heat Load (KW)]]</f>
        <v>28</v>
      </c>
      <c r="AG61" s="137"/>
      <c r="AH61" s="137"/>
      <c r="AI61" s="137"/>
      <c r="AJ61" s="137"/>
      <c r="AK61" s="137"/>
      <c r="AL61" s="203"/>
      <c r="AM61" s="137"/>
      <c r="AN61" s="137"/>
      <c r="AO6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61" s="192">
        <f>Table14[[#This Row],[Volt-Amperes]]*Table14[[#This Row],[Quantity]]/1000</f>
        <v>0</v>
      </c>
      <c r="AQ61" s="82">
        <v>100</v>
      </c>
      <c r="AR61" s="74">
        <f>Table14[[#This Row],[Quantity]]*Table14[[#This Row],[Volt-Amperes]]*(10^-3)*Table14[[#This Row],[Power Factor (%)]]*0.01</f>
        <v>0</v>
      </c>
      <c r="AS61" s="82"/>
      <c r="AT61" s="82"/>
      <c r="AU61" s="103"/>
      <c r="AV61" s="80"/>
      <c r="AW61" s="82"/>
      <c r="AX61" s="82"/>
      <c r="AY61" s="80"/>
      <c r="AZ61" s="137"/>
      <c r="BA61" s="137"/>
      <c r="BB61" s="137"/>
      <c r="BC61" s="137"/>
      <c r="BD61" s="80"/>
      <c r="BE61" s="85"/>
      <c r="BF61" s="85"/>
      <c r="BG61" s="177" t="str">
        <f>IF(OR(Table14[[#This Row],[Volts]]&gt;50,Table14[[#This Row],[Amps]]&gt;100),"Yes","No")</f>
        <v>No</v>
      </c>
      <c r="BH61" s="82"/>
      <c r="BI61" s="82"/>
      <c r="BJ61" s="82"/>
      <c r="BK61" s="95"/>
      <c r="BL61" s="72" t="str">
        <f>CONCATENATE($BL$5,Table14[[#This Row],[WBS Name]])</f>
        <v>C_HPRF</v>
      </c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</row>
    <row r="62" spans="1:105" ht="12.9" x14ac:dyDescent="0.2">
      <c r="A62" s="76" t="s">
        <v>276</v>
      </c>
      <c r="B62" s="179">
        <f t="shared" ref="B62:B93" si="5">VLOOKUP($D62,WBSIDs,2,FALSE)</f>
        <v>121.3</v>
      </c>
      <c r="C62" s="176" t="str">
        <f t="shared" si="1"/>
        <v>121.3.03</v>
      </c>
      <c r="D62" s="19" t="s">
        <v>1</v>
      </c>
      <c r="E62" s="70" t="s">
        <v>102</v>
      </c>
      <c r="F62" s="20" t="s">
        <v>272</v>
      </c>
      <c r="G62" s="20" t="s">
        <v>16</v>
      </c>
      <c r="H62" s="20"/>
      <c r="I62" s="22" t="s">
        <v>12</v>
      </c>
      <c r="J62" s="20"/>
      <c r="K62" s="20"/>
      <c r="L62" s="21">
        <v>16</v>
      </c>
      <c r="M62" s="80" t="s">
        <v>106</v>
      </c>
      <c r="N62" s="80" t="s">
        <v>107</v>
      </c>
      <c r="O62" s="106">
        <f t="shared" si="4"/>
        <v>0.05</v>
      </c>
      <c r="P62" s="81" t="s">
        <v>268</v>
      </c>
      <c r="Q62" s="82"/>
      <c r="R62" s="82"/>
      <c r="S62" s="82"/>
      <c r="T62" s="337">
        <v>350</v>
      </c>
      <c r="U62" s="82"/>
      <c r="V62" s="82"/>
      <c r="W62" s="82"/>
      <c r="X62" s="82"/>
      <c r="Y62" s="82"/>
      <c r="Z62" s="82"/>
      <c r="AA62" s="83"/>
      <c r="AB62" s="82"/>
      <c r="AC62" s="82"/>
      <c r="AD62" s="82" t="s">
        <v>164</v>
      </c>
      <c r="AE62" s="91">
        <v>0</v>
      </c>
      <c r="AF62" s="84">
        <f>Table14[[#This Row],[Quantity]]*Table14[[#This Row],[Heat Load (KW)]]</f>
        <v>0</v>
      </c>
      <c r="AG62" s="137"/>
      <c r="AH62" s="82">
        <v>88</v>
      </c>
      <c r="AI62" s="82">
        <v>92</v>
      </c>
      <c r="AJ62" s="82">
        <v>4</v>
      </c>
      <c r="AK62" s="82"/>
      <c r="AL62" s="203"/>
      <c r="AM62" s="137"/>
      <c r="AN62" s="137"/>
      <c r="AO6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62" s="192">
        <f>Table14[[#This Row],[Volt-Amperes]]*Table14[[#This Row],[Quantity]]/1000</f>
        <v>0</v>
      </c>
      <c r="AQ62" s="86">
        <v>100</v>
      </c>
      <c r="AR62" s="74">
        <f>Table14[[#This Row],[Quantity]]*Table14[[#This Row],[Volt-Amperes]]*(10^-3)*Table14[[#This Row],[Power Factor (%)]]*0.01</f>
        <v>0</v>
      </c>
      <c r="AS62" s="86"/>
      <c r="AT62" s="86"/>
      <c r="AU62" s="103"/>
      <c r="AV62" s="80"/>
      <c r="AW62" s="86"/>
      <c r="AX62" s="86"/>
      <c r="AY62" s="81"/>
      <c r="AZ62" s="137"/>
      <c r="BA62" s="137"/>
      <c r="BB62" s="137"/>
      <c r="BC62" s="137"/>
      <c r="BD62" s="81"/>
      <c r="BE62" s="87"/>
      <c r="BF62" s="271">
        <v>658</v>
      </c>
      <c r="BG62" s="177" t="str">
        <f>IF(OR(Table14[[#This Row],[Volts]]&gt;50,Table14[[#This Row],[Amps]]&gt;100),"Yes","No")</f>
        <v>No</v>
      </c>
      <c r="BH62" s="81"/>
      <c r="BI62" s="81"/>
      <c r="BJ62" s="81"/>
      <c r="BK62" s="89" t="s">
        <v>269</v>
      </c>
      <c r="BL62" s="72" t="str">
        <f>CONCATENATE($BL$5,Table14[[#This Row],[WBS Name]])</f>
        <v>C_HPRF</v>
      </c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</row>
    <row r="63" spans="1:105" ht="12.9" x14ac:dyDescent="0.2">
      <c r="A63" s="92" t="s">
        <v>277</v>
      </c>
      <c r="B63" s="179">
        <f t="shared" si="5"/>
        <v>121.3</v>
      </c>
      <c r="C63" s="176" t="str">
        <f t="shared" si="1"/>
        <v>121.3.03</v>
      </c>
      <c r="D63" s="70" t="s">
        <v>1</v>
      </c>
      <c r="E63" s="70" t="s">
        <v>102</v>
      </c>
      <c r="F63" s="71" t="s">
        <v>272</v>
      </c>
      <c r="G63" s="71" t="s">
        <v>16</v>
      </c>
      <c r="H63" s="71"/>
      <c r="I63" s="72" t="s">
        <v>20</v>
      </c>
      <c r="J63" s="71"/>
      <c r="K63" s="20"/>
      <c r="L63" s="54">
        <v>16</v>
      </c>
      <c r="M63" s="80" t="s">
        <v>106</v>
      </c>
      <c r="N63" s="80" t="s">
        <v>107</v>
      </c>
      <c r="O63" s="106">
        <f t="shared" si="4"/>
        <v>0.05</v>
      </c>
      <c r="P63" s="80" t="s">
        <v>268</v>
      </c>
      <c r="Q63" s="82"/>
      <c r="R63" s="82"/>
      <c r="S63" s="82"/>
      <c r="T63" s="337">
        <v>16</v>
      </c>
      <c r="U63" s="82"/>
      <c r="V63" s="82"/>
      <c r="W63" s="82"/>
      <c r="X63" s="82"/>
      <c r="Y63" s="82"/>
      <c r="Z63" s="82"/>
      <c r="AA63" s="83"/>
      <c r="AB63" s="82"/>
      <c r="AC63" s="82"/>
      <c r="AD63" s="82" t="s">
        <v>164</v>
      </c>
      <c r="AE63" s="91">
        <v>0</v>
      </c>
      <c r="AF63" s="84">
        <f>Table14[[#This Row],[Quantity]]*Table14[[#This Row],[Heat Load (KW)]]</f>
        <v>0</v>
      </c>
      <c r="AG63" s="137"/>
      <c r="AH63" s="82">
        <v>88</v>
      </c>
      <c r="AI63" s="82">
        <v>92</v>
      </c>
      <c r="AJ63" s="82">
        <v>4</v>
      </c>
      <c r="AK63" s="82"/>
      <c r="AL63" s="203"/>
      <c r="AM63" s="137"/>
      <c r="AN63" s="137"/>
      <c r="AO6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63" s="192">
        <f>Table14[[#This Row],[Volt-Amperes]]*Table14[[#This Row],[Quantity]]/1000</f>
        <v>0</v>
      </c>
      <c r="AQ63" s="82">
        <v>100</v>
      </c>
      <c r="AR63" s="74">
        <f>Table14[[#This Row],[Quantity]]*Table14[[#This Row],[Volt-Amperes]]*(10^-3)*Table14[[#This Row],[Power Factor (%)]]*0.01</f>
        <v>0</v>
      </c>
      <c r="AS63" s="82"/>
      <c r="AT63" s="82"/>
      <c r="AU63" s="103"/>
      <c r="AV63" s="80"/>
      <c r="AW63" s="82"/>
      <c r="AX63" s="82"/>
      <c r="AY63" s="80"/>
      <c r="AZ63" s="137"/>
      <c r="BA63" s="137"/>
      <c r="BB63" s="137"/>
      <c r="BC63" s="137"/>
      <c r="BD63" s="80"/>
      <c r="BE63" s="85"/>
      <c r="BF63" s="85"/>
      <c r="BG63" s="177" t="str">
        <f>IF(OR(Table14[[#This Row],[Volts]]&gt;50,Table14[[#This Row],[Amps]]&gt;100),"Yes","No")</f>
        <v>No</v>
      </c>
      <c r="BH63" s="80"/>
      <c r="BI63" s="80"/>
      <c r="BJ63" s="80"/>
      <c r="BK63" s="95"/>
      <c r="BL63" s="72" t="str">
        <f>CONCATENATE($BL$5,Table14[[#This Row],[WBS Name]])</f>
        <v>C_HPRF</v>
      </c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</row>
    <row r="64" spans="1:105" ht="38.75" x14ac:dyDescent="0.2">
      <c r="A64" s="76" t="s">
        <v>278</v>
      </c>
      <c r="B64" s="179">
        <f t="shared" si="5"/>
        <v>121.3</v>
      </c>
      <c r="C64" s="176" t="str">
        <f t="shared" si="1"/>
        <v>121.3.03</v>
      </c>
      <c r="D64" s="97" t="s">
        <v>1</v>
      </c>
      <c r="E64" s="70" t="s">
        <v>102</v>
      </c>
      <c r="F64" s="79" t="s">
        <v>279</v>
      </c>
      <c r="G64" s="79" t="s">
        <v>17</v>
      </c>
      <c r="H64" s="79"/>
      <c r="I64" s="98" t="s">
        <v>19</v>
      </c>
      <c r="J64" s="20" t="s">
        <v>280</v>
      </c>
      <c r="K64" s="20"/>
      <c r="L64" s="21">
        <v>12</v>
      </c>
      <c r="M64" s="80" t="s">
        <v>106</v>
      </c>
      <c r="N64" s="80" t="s">
        <v>153</v>
      </c>
      <c r="O64" s="106">
        <f t="shared" si="4"/>
        <v>0.5</v>
      </c>
      <c r="P64" s="81" t="s">
        <v>108</v>
      </c>
      <c r="Q64" s="82"/>
      <c r="R64" s="82"/>
      <c r="S64" s="82"/>
      <c r="T64" s="82"/>
      <c r="U64" s="82"/>
      <c r="V64" s="82"/>
      <c r="W64" s="82"/>
      <c r="X64" s="137"/>
      <c r="Y64" s="137"/>
      <c r="Z64" s="137"/>
      <c r="AA64" s="83"/>
      <c r="AB64" s="82"/>
      <c r="AC64" s="82"/>
      <c r="AD64" s="91" t="s">
        <v>113</v>
      </c>
      <c r="AE64" s="91"/>
      <c r="AF64" s="84">
        <f>Table14[[#This Row],[Quantity]]*Table14[[#This Row],[Heat Load (KW)]]</f>
        <v>0</v>
      </c>
      <c r="AG64" s="91"/>
      <c r="AH64" s="91"/>
      <c r="AI64" s="91"/>
      <c r="AJ64" s="91"/>
      <c r="AK64" s="91"/>
      <c r="AL64" s="139" t="s">
        <v>114</v>
      </c>
      <c r="AM64" s="91">
        <v>120</v>
      </c>
      <c r="AN64" s="91">
        <v>5</v>
      </c>
      <c r="AO6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64" s="192">
        <f>Table14[[#This Row],[Volt-Amperes]]*Table14[[#This Row],[Quantity]]/1000</f>
        <v>7.2</v>
      </c>
      <c r="AQ64" s="86">
        <v>100</v>
      </c>
      <c r="AR64" s="74">
        <f>Table14[[#This Row],[Quantity]]*Table14[[#This Row],[Volt-Amperes]]*(10^-3)*Table14[[#This Row],[Power Factor (%)]]*0.01</f>
        <v>7.2</v>
      </c>
      <c r="AS64" s="86"/>
      <c r="AT64" s="86"/>
      <c r="AU64" s="103"/>
      <c r="AV64" s="80"/>
      <c r="AW64" s="86"/>
      <c r="AX64" s="86"/>
      <c r="AY64" s="81"/>
      <c r="AZ64" s="86" t="s">
        <v>155</v>
      </c>
      <c r="BA64" s="81" t="s">
        <v>166</v>
      </c>
      <c r="BB64" s="86" t="s">
        <v>120</v>
      </c>
      <c r="BC64" s="86" t="s">
        <v>211</v>
      </c>
      <c r="BD64" s="81" t="s">
        <v>116</v>
      </c>
      <c r="BE64" s="87" t="s">
        <v>254</v>
      </c>
      <c r="BF64" s="87">
        <v>40</v>
      </c>
      <c r="BG64" s="177" t="str">
        <f>IF(OR(Table14[[#This Row],[Volts]]&gt;50,Table14[[#This Row],[Amps]]&gt;100),"Yes","No")</f>
        <v>Yes</v>
      </c>
      <c r="BH64" s="81" t="s">
        <v>117</v>
      </c>
      <c r="BI64" s="81" t="s">
        <v>116</v>
      </c>
      <c r="BJ64" s="81" t="s">
        <v>147</v>
      </c>
      <c r="BK64" s="89"/>
      <c r="BL64" s="72" t="str">
        <f>CONCATENATE($BL$5,Table14[[#This Row],[WBS Name]])</f>
        <v>C_HPRF</v>
      </c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</row>
    <row r="65" spans="1:105" ht="25.85" x14ac:dyDescent="0.2">
      <c r="A65" s="76" t="s">
        <v>281</v>
      </c>
      <c r="B65" s="179">
        <f t="shared" si="5"/>
        <v>121.3</v>
      </c>
      <c r="C65" s="176" t="str">
        <f t="shared" si="1"/>
        <v>121.3.03</v>
      </c>
      <c r="D65" s="19" t="s">
        <v>1</v>
      </c>
      <c r="E65" s="70" t="s">
        <v>102</v>
      </c>
      <c r="F65" s="20" t="s">
        <v>279</v>
      </c>
      <c r="G65" s="20" t="s">
        <v>17</v>
      </c>
      <c r="H65" s="20"/>
      <c r="I65" s="98" t="s">
        <v>18</v>
      </c>
      <c r="J65" s="20"/>
      <c r="K65" s="20"/>
      <c r="L65" s="21">
        <v>35</v>
      </c>
      <c r="M65" s="80" t="s">
        <v>152</v>
      </c>
      <c r="N65" s="80" t="s">
        <v>153</v>
      </c>
      <c r="O65" s="106">
        <f t="shared" si="4"/>
        <v>0.5</v>
      </c>
      <c r="P65" s="81" t="s">
        <v>108</v>
      </c>
      <c r="Q65" s="82">
        <v>72</v>
      </c>
      <c r="R65" s="82">
        <v>48</v>
      </c>
      <c r="S65" s="82">
        <v>96</v>
      </c>
      <c r="T65" s="82"/>
      <c r="U65" s="82"/>
      <c r="V65" s="82"/>
      <c r="W65" s="82"/>
      <c r="X65" s="82" t="s">
        <v>265</v>
      </c>
      <c r="Y65" s="82" t="s">
        <v>266</v>
      </c>
      <c r="Z65" s="137"/>
      <c r="AA65" s="83"/>
      <c r="AB65" s="82"/>
      <c r="AC65" s="82"/>
      <c r="AD65" s="82" t="s">
        <v>164</v>
      </c>
      <c r="AE65" s="82">
        <f>15/0.4*0.9</f>
        <v>33.75</v>
      </c>
      <c r="AF65" s="84">
        <f>Table14[[#This Row],[Quantity]]*Table14[[#This Row],[Heat Load (KW)]]</f>
        <v>1181.25</v>
      </c>
      <c r="AG65" s="137"/>
      <c r="AH65" s="82">
        <v>88</v>
      </c>
      <c r="AI65" s="82">
        <v>92</v>
      </c>
      <c r="AJ65" s="82">
        <v>4</v>
      </c>
      <c r="AK65" s="82">
        <v>8.1</v>
      </c>
      <c r="AL65" s="85" t="s">
        <v>178</v>
      </c>
      <c r="AM65" s="82">
        <v>480</v>
      </c>
      <c r="AN65" s="82">
        <v>67</v>
      </c>
      <c r="AO6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55702.753971415092</v>
      </c>
      <c r="AP65" s="192">
        <f>Table14[[#This Row],[Volt-Amperes]]*Table14[[#This Row],[Quantity]]/1000</f>
        <v>1949.5963889995282</v>
      </c>
      <c r="AQ65" s="86">
        <v>90</v>
      </c>
      <c r="AR65" s="74">
        <f>Table14[[#This Row],[Quantity]]*Table14[[#This Row],[Volt-Amperes]]*(10^-3)*Table14[[#This Row],[Power Factor (%)]]*0.01</f>
        <v>1754.6367500995755</v>
      </c>
      <c r="AS65" s="86"/>
      <c r="AT65" s="86" t="s">
        <v>115</v>
      </c>
      <c r="AU65" s="103">
        <v>120</v>
      </c>
      <c r="AV65" s="80" t="s">
        <v>117</v>
      </c>
      <c r="AW65" s="86" t="s">
        <v>116</v>
      </c>
      <c r="AX65" s="86" t="s">
        <v>117</v>
      </c>
      <c r="AY65" s="81" t="s">
        <v>117</v>
      </c>
      <c r="AZ65" s="147" t="s">
        <v>165</v>
      </c>
      <c r="BA65" s="173" t="s">
        <v>119</v>
      </c>
      <c r="BB65" s="147" t="s">
        <v>120</v>
      </c>
      <c r="BC65" s="147" t="s">
        <v>121</v>
      </c>
      <c r="BD65" s="81" t="s">
        <v>116</v>
      </c>
      <c r="BE65" s="87" t="s">
        <v>254</v>
      </c>
      <c r="BF65" s="87">
        <v>10</v>
      </c>
      <c r="BG65" s="177" t="str">
        <f>IF(OR(Table14[[#This Row],[Volts]]&gt;50,Table14[[#This Row],[Amps]]&gt;100),"Yes","No")</f>
        <v>Yes</v>
      </c>
      <c r="BH65" s="81" t="s">
        <v>117</v>
      </c>
      <c r="BI65" s="81" t="s">
        <v>116</v>
      </c>
      <c r="BJ65" s="81" t="s">
        <v>147</v>
      </c>
      <c r="BK65" s="89"/>
      <c r="BL65" s="72" t="str">
        <f>CONCATENATE($BL$5,Table14[[#This Row],[WBS Name]])</f>
        <v>C_HPRF</v>
      </c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</row>
    <row r="66" spans="1:105" ht="12.9" x14ac:dyDescent="0.2">
      <c r="A66" s="92" t="s">
        <v>282</v>
      </c>
      <c r="B66" s="179">
        <f t="shared" si="5"/>
        <v>121.3</v>
      </c>
      <c r="C66" s="176" t="str">
        <f t="shared" si="1"/>
        <v>121.3.03</v>
      </c>
      <c r="D66" s="70" t="s">
        <v>1</v>
      </c>
      <c r="E66" s="70" t="s">
        <v>102</v>
      </c>
      <c r="F66" s="71" t="s">
        <v>279</v>
      </c>
      <c r="G66" s="71" t="s">
        <v>17</v>
      </c>
      <c r="H66" s="71"/>
      <c r="I66" s="153" t="s">
        <v>18</v>
      </c>
      <c r="J66" s="71" t="s">
        <v>283</v>
      </c>
      <c r="K66" s="20"/>
      <c r="L66" s="158">
        <v>0</v>
      </c>
      <c r="M66" s="174" t="s">
        <v>152</v>
      </c>
      <c r="N66" s="174" t="s">
        <v>153</v>
      </c>
      <c r="O66" s="106">
        <f t="shared" si="4"/>
        <v>0.5</v>
      </c>
      <c r="P66" s="174"/>
      <c r="Q66" s="118"/>
      <c r="R66" s="118"/>
      <c r="S66" s="118"/>
      <c r="T66" s="107"/>
      <c r="U66" s="107"/>
      <c r="V66" s="107"/>
      <c r="W66" s="107"/>
      <c r="X66" s="107"/>
      <c r="Y66" s="107"/>
      <c r="Z66" s="107"/>
      <c r="AA66" s="117"/>
      <c r="AB66" s="107"/>
      <c r="AC66" s="107"/>
      <c r="AD66" s="107" t="s">
        <v>113</v>
      </c>
      <c r="AE66" s="107">
        <v>5</v>
      </c>
      <c r="AF66" s="110">
        <f>L65*Table14[[#This Row],[Heat Load (KW)]]</f>
        <v>175</v>
      </c>
      <c r="AG66" s="137"/>
      <c r="AH66" s="137"/>
      <c r="AI66" s="137"/>
      <c r="AJ66" s="137"/>
      <c r="AK66" s="137"/>
      <c r="AL66" s="203"/>
      <c r="AM66" s="137"/>
      <c r="AN66" s="137"/>
      <c r="AO66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66" s="193">
        <f>Table14[[#This Row],[Volt-Amperes]]*Table14[[#This Row],[Quantity]]/1000</f>
        <v>0</v>
      </c>
      <c r="AQ66" s="82">
        <v>100</v>
      </c>
      <c r="AR66" s="113">
        <f>Table14[[#This Row],[Quantity]]*Table14[[#This Row],[Volt-Amperes]]*(10^-3)*Table14[[#This Row],[Power Factor (%)]]*0.01</f>
        <v>0</v>
      </c>
      <c r="AS66" s="107"/>
      <c r="AT66" s="107"/>
      <c r="AU66" s="103"/>
      <c r="AV66" s="105"/>
      <c r="AW66" s="107"/>
      <c r="AX66" s="107"/>
      <c r="AY66" s="105"/>
      <c r="AZ66" s="137"/>
      <c r="BA66" s="137"/>
      <c r="BB66" s="137"/>
      <c r="BC66" s="137"/>
      <c r="BD66" s="105"/>
      <c r="BE66" s="116"/>
      <c r="BF66" s="116"/>
      <c r="BG66" s="177" t="str">
        <f>IF(OR(Table14[[#This Row],[Volts]]&gt;50,Table14[[#This Row],[Amps]]&gt;100),"Yes","No")</f>
        <v>No</v>
      </c>
      <c r="BH66" s="107"/>
      <c r="BI66" s="107"/>
      <c r="BJ66" s="107"/>
      <c r="BK66" s="95" t="s">
        <v>284</v>
      </c>
      <c r="BL66" s="72" t="str">
        <f>CONCATENATE($BL$5,Table14[[#This Row],[WBS Name]])</f>
        <v>C_HPRF</v>
      </c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</row>
    <row r="67" spans="1:105" ht="12.9" x14ac:dyDescent="0.2">
      <c r="A67" s="76" t="s">
        <v>285</v>
      </c>
      <c r="B67" s="179">
        <f t="shared" si="5"/>
        <v>121.3</v>
      </c>
      <c r="C67" s="176" t="str">
        <f t="shared" si="1"/>
        <v>121.3.03</v>
      </c>
      <c r="D67" s="19" t="s">
        <v>1</v>
      </c>
      <c r="E67" s="70" t="s">
        <v>102</v>
      </c>
      <c r="F67" s="20" t="s">
        <v>279</v>
      </c>
      <c r="G67" s="20" t="s">
        <v>17</v>
      </c>
      <c r="H67" s="20"/>
      <c r="I67" s="22" t="s">
        <v>12</v>
      </c>
      <c r="J67" s="20"/>
      <c r="K67" s="20"/>
      <c r="L67" s="21">
        <v>35</v>
      </c>
      <c r="M67" s="80" t="s">
        <v>106</v>
      </c>
      <c r="N67" s="80" t="s">
        <v>107</v>
      </c>
      <c r="O67" s="106">
        <f t="shared" si="4"/>
        <v>0.05</v>
      </c>
      <c r="P67" s="81" t="s">
        <v>268</v>
      </c>
      <c r="Q67" s="91"/>
      <c r="R67" s="91"/>
      <c r="S67" s="91"/>
      <c r="T67" s="337">
        <v>350</v>
      </c>
      <c r="U67" s="82"/>
      <c r="V67" s="82"/>
      <c r="W67" s="82"/>
      <c r="X67" s="82"/>
      <c r="Y67" s="82"/>
      <c r="Z67" s="82"/>
      <c r="AA67" s="83"/>
      <c r="AB67" s="82"/>
      <c r="AC67" s="82"/>
      <c r="AD67" s="82" t="s">
        <v>164</v>
      </c>
      <c r="AE67" s="91">
        <v>0</v>
      </c>
      <c r="AF67" s="84">
        <f>Table14[[#This Row],[Quantity]]*Table14[[#This Row],[Heat Load (KW)]]</f>
        <v>0</v>
      </c>
      <c r="AG67" s="137"/>
      <c r="AH67" s="82">
        <v>88</v>
      </c>
      <c r="AI67" s="82">
        <v>92</v>
      </c>
      <c r="AJ67" s="82">
        <v>4</v>
      </c>
      <c r="AK67" s="82"/>
      <c r="AL67" s="203"/>
      <c r="AM67" s="137"/>
      <c r="AN67" s="137"/>
      <c r="AO6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67" s="192">
        <f>Table14[[#This Row],[Volt-Amperes]]*Table14[[#This Row],[Quantity]]/1000</f>
        <v>0</v>
      </c>
      <c r="AQ67" s="86">
        <v>100</v>
      </c>
      <c r="AR67" s="74">
        <f>Table14[[#This Row],[Quantity]]*Table14[[#This Row],[Volt-Amperes]]*(10^-3)*Table14[[#This Row],[Power Factor (%)]]*0.01</f>
        <v>0</v>
      </c>
      <c r="AS67" s="86"/>
      <c r="AT67" s="86"/>
      <c r="AU67" s="103"/>
      <c r="AV67" s="80"/>
      <c r="AW67" s="86"/>
      <c r="AX67" s="86"/>
      <c r="AY67" s="81"/>
      <c r="AZ67" s="137"/>
      <c r="BA67" s="137"/>
      <c r="BB67" s="137"/>
      <c r="BC67" s="137"/>
      <c r="BD67" s="81"/>
      <c r="BE67" s="87"/>
      <c r="BF67" s="271">
        <v>2113</v>
      </c>
      <c r="BG67" s="177" t="str">
        <f>IF(OR(Table14[[#This Row],[Volts]]&gt;50,Table14[[#This Row],[Amps]]&gt;100),"Yes","No")</f>
        <v>No</v>
      </c>
      <c r="BH67" s="81"/>
      <c r="BI67" s="81"/>
      <c r="BJ67" s="81"/>
      <c r="BK67" s="89" t="s">
        <v>269</v>
      </c>
      <c r="BL67" s="72" t="str">
        <f>CONCATENATE($BL$5,Table14[[#This Row],[WBS Name]])</f>
        <v>C_HPRF</v>
      </c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</row>
    <row r="68" spans="1:105" ht="12.9" x14ac:dyDescent="0.2">
      <c r="A68" s="92" t="s">
        <v>286</v>
      </c>
      <c r="B68" s="179">
        <f t="shared" si="5"/>
        <v>121.3</v>
      </c>
      <c r="C68" s="176" t="str">
        <f t="shared" si="1"/>
        <v>121.3.03</v>
      </c>
      <c r="D68" s="70" t="s">
        <v>1</v>
      </c>
      <c r="E68" s="70" t="s">
        <v>102</v>
      </c>
      <c r="F68" s="71" t="s">
        <v>279</v>
      </c>
      <c r="G68" s="71" t="s">
        <v>17</v>
      </c>
      <c r="H68" s="71"/>
      <c r="I68" s="72" t="s">
        <v>20</v>
      </c>
      <c r="J68" s="71"/>
      <c r="K68" s="20"/>
      <c r="L68" s="54">
        <v>35</v>
      </c>
      <c r="M68" s="80" t="s">
        <v>106</v>
      </c>
      <c r="N68" s="80" t="s">
        <v>107</v>
      </c>
      <c r="O68" s="106">
        <f t="shared" si="4"/>
        <v>0.05</v>
      </c>
      <c r="P68" s="80" t="s">
        <v>268</v>
      </c>
      <c r="Q68" s="91"/>
      <c r="R68" s="91"/>
      <c r="S68" s="91"/>
      <c r="T68" s="337">
        <v>16</v>
      </c>
      <c r="U68" s="82"/>
      <c r="V68" s="82"/>
      <c r="W68" s="82"/>
      <c r="X68" s="82"/>
      <c r="Y68" s="82"/>
      <c r="Z68" s="82"/>
      <c r="AA68" s="83"/>
      <c r="AB68" s="82"/>
      <c r="AC68" s="82"/>
      <c r="AD68" s="82" t="s">
        <v>164</v>
      </c>
      <c r="AE68" s="91">
        <v>0</v>
      </c>
      <c r="AF68" s="84">
        <f>Table14[[#This Row],[Quantity]]*Table14[[#This Row],[Heat Load (KW)]]</f>
        <v>0</v>
      </c>
      <c r="AG68" s="137"/>
      <c r="AH68" s="82">
        <v>88</v>
      </c>
      <c r="AI68" s="82">
        <v>92</v>
      </c>
      <c r="AJ68" s="82">
        <v>4</v>
      </c>
      <c r="AK68" s="82"/>
      <c r="AL68" s="203"/>
      <c r="AM68" s="137"/>
      <c r="AN68" s="137"/>
      <c r="AO6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68" s="192">
        <f>Table14[[#This Row],[Volt-Amperes]]*Table14[[#This Row],[Quantity]]/1000</f>
        <v>0</v>
      </c>
      <c r="AQ68" s="82">
        <v>100</v>
      </c>
      <c r="AR68" s="74">
        <f>Table14[[#This Row],[Quantity]]*Table14[[#This Row],[Volt-Amperes]]*(10^-3)*Table14[[#This Row],[Power Factor (%)]]*0.01</f>
        <v>0</v>
      </c>
      <c r="AS68" s="82"/>
      <c r="AT68" s="82"/>
      <c r="AU68" s="103"/>
      <c r="AV68" s="80"/>
      <c r="AW68" s="82"/>
      <c r="AX68" s="82"/>
      <c r="AY68" s="80"/>
      <c r="AZ68" s="137"/>
      <c r="BA68" s="137"/>
      <c r="BB68" s="137"/>
      <c r="BC68" s="137"/>
      <c r="BD68" s="80"/>
      <c r="BE68" s="85"/>
      <c r="BF68" s="85"/>
      <c r="BG68" s="177" t="str">
        <f>IF(OR(Table14[[#This Row],[Volts]]&gt;50,Table14[[#This Row],[Amps]]&gt;100),"Yes","No")</f>
        <v>No</v>
      </c>
      <c r="BH68" s="80"/>
      <c r="BI68" s="80"/>
      <c r="BJ68" s="80"/>
      <c r="BK68" s="95"/>
      <c r="BL68" s="72" t="str">
        <f>CONCATENATE($BL$5,Table14[[#This Row],[WBS Name]])</f>
        <v>C_HPRF</v>
      </c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</row>
    <row r="69" spans="1:105" ht="38.75" x14ac:dyDescent="0.2">
      <c r="A69" s="76" t="s">
        <v>287</v>
      </c>
      <c r="B69" s="179">
        <f t="shared" si="5"/>
        <v>121.3</v>
      </c>
      <c r="C69" s="176" t="str">
        <f t="shared" si="1"/>
        <v>121.3.03</v>
      </c>
      <c r="D69" s="97" t="s">
        <v>1</v>
      </c>
      <c r="E69" s="70" t="s">
        <v>102</v>
      </c>
      <c r="F69" s="79" t="s">
        <v>288</v>
      </c>
      <c r="G69" s="79" t="s">
        <v>15</v>
      </c>
      <c r="H69" s="79"/>
      <c r="I69" s="98" t="s">
        <v>19</v>
      </c>
      <c r="J69" s="20" t="s">
        <v>280</v>
      </c>
      <c r="K69" s="20"/>
      <c r="L69" s="21">
        <v>11</v>
      </c>
      <c r="M69" s="80" t="s">
        <v>106</v>
      </c>
      <c r="N69" s="80" t="s">
        <v>153</v>
      </c>
      <c r="O69" s="106">
        <f t="shared" si="4"/>
        <v>0.5</v>
      </c>
      <c r="P69" s="81" t="s">
        <v>108</v>
      </c>
      <c r="Q69" s="82"/>
      <c r="R69" s="82"/>
      <c r="S69" s="82"/>
      <c r="T69" s="82"/>
      <c r="U69" s="82"/>
      <c r="V69" s="82"/>
      <c r="W69" s="82"/>
      <c r="X69" s="137"/>
      <c r="Y69" s="137"/>
      <c r="Z69" s="137"/>
      <c r="AA69" s="83"/>
      <c r="AB69" s="82"/>
      <c r="AC69" s="82"/>
      <c r="AD69" s="91" t="s">
        <v>113</v>
      </c>
      <c r="AE69" s="91">
        <v>5</v>
      </c>
      <c r="AF69" s="84">
        <f>Table14[[#This Row],[Quantity]]*Table14[[#This Row],[Heat Load (KW)]]</f>
        <v>55</v>
      </c>
      <c r="AG69" s="91"/>
      <c r="AH69" s="91"/>
      <c r="AI69" s="91"/>
      <c r="AJ69" s="91"/>
      <c r="AK69" s="91"/>
      <c r="AL69" s="139" t="s">
        <v>114</v>
      </c>
      <c r="AM69" s="91">
        <v>120</v>
      </c>
      <c r="AN69" s="91">
        <v>5</v>
      </c>
      <c r="AO6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69" s="192">
        <f>Table14[[#This Row],[Volt-Amperes]]*Table14[[#This Row],[Quantity]]/1000</f>
        <v>6.6</v>
      </c>
      <c r="AQ69" s="86">
        <v>100</v>
      </c>
      <c r="AR69" s="74">
        <f>Table14[[#This Row],[Quantity]]*Table14[[#This Row],[Volt-Amperes]]*(10^-3)*Table14[[#This Row],[Power Factor (%)]]*0.01</f>
        <v>6.6000000000000005</v>
      </c>
      <c r="AS69" s="86"/>
      <c r="AT69" s="86"/>
      <c r="AU69" s="103"/>
      <c r="AV69" s="80"/>
      <c r="AW69" s="86"/>
      <c r="AX69" s="86"/>
      <c r="AY69" s="81"/>
      <c r="AZ69" s="86" t="s">
        <v>155</v>
      </c>
      <c r="BA69" s="81" t="s">
        <v>166</v>
      </c>
      <c r="BB69" s="86" t="s">
        <v>120</v>
      </c>
      <c r="BC69" s="86" t="s">
        <v>211</v>
      </c>
      <c r="BD69" s="81" t="s">
        <v>116</v>
      </c>
      <c r="BE69" s="87" t="s">
        <v>254</v>
      </c>
      <c r="BF69" s="87">
        <v>40</v>
      </c>
      <c r="BG69" s="177" t="str">
        <f>IF(OR(Table14[[#This Row],[Volts]]&gt;50,Table14[[#This Row],[Amps]]&gt;100),"Yes","No")</f>
        <v>Yes</v>
      </c>
      <c r="BH69" s="81" t="s">
        <v>117</v>
      </c>
      <c r="BI69" s="81" t="s">
        <v>116</v>
      </c>
      <c r="BJ69" s="81" t="s">
        <v>147</v>
      </c>
      <c r="BK69" s="89"/>
      <c r="BL69" s="72" t="str">
        <f>CONCATENATE($BL$5,Table14[[#This Row],[WBS Name]])</f>
        <v>C_HPRF</v>
      </c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</row>
    <row r="70" spans="1:105" ht="25.85" x14ac:dyDescent="0.2">
      <c r="A70" s="76" t="s">
        <v>289</v>
      </c>
      <c r="B70" s="179">
        <f t="shared" si="5"/>
        <v>121.3</v>
      </c>
      <c r="C70" s="176" t="str">
        <f t="shared" si="1"/>
        <v>121.3.03</v>
      </c>
      <c r="D70" s="19" t="s">
        <v>1</v>
      </c>
      <c r="E70" s="70" t="s">
        <v>102</v>
      </c>
      <c r="F70" s="20" t="s">
        <v>288</v>
      </c>
      <c r="G70" s="20" t="s">
        <v>15</v>
      </c>
      <c r="H70" s="20"/>
      <c r="I70" s="98" t="s">
        <v>18</v>
      </c>
      <c r="J70" s="20" t="s">
        <v>290</v>
      </c>
      <c r="K70" s="20"/>
      <c r="L70" s="21">
        <v>33</v>
      </c>
      <c r="M70" s="80" t="s">
        <v>106</v>
      </c>
      <c r="N70" s="80" t="s">
        <v>153</v>
      </c>
      <c r="O70" s="106">
        <f t="shared" si="4"/>
        <v>0.5</v>
      </c>
      <c r="P70" s="81" t="s">
        <v>108</v>
      </c>
      <c r="Q70" s="82">
        <v>72</v>
      </c>
      <c r="R70" s="82">
        <v>134</v>
      </c>
      <c r="S70" s="82">
        <v>96</v>
      </c>
      <c r="T70" s="82"/>
      <c r="U70" s="82"/>
      <c r="V70" s="82"/>
      <c r="W70" s="82"/>
      <c r="X70" s="82" t="s">
        <v>265</v>
      </c>
      <c r="Y70" s="82" t="s">
        <v>266</v>
      </c>
      <c r="Z70" s="82" t="s">
        <v>291</v>
      </c>
      <c r="AA70" s="83"/>
      <c r="AB70" s="82"/>
      <c r="AC70" s="82"/>
      <c r="AD70" s="82" t="s">
        <v>164</v>
      </c>
      <c r="AE70" s="82">
        <f>38/0.4*0.9</f>
        <v>85.5</v>
      </c>
      <c r="AF70" s="84">
        <f>Table14[[#This Row],[Quantity]]*Table14[[#This Row],[Heat Load (KW)]]</f>
        <v>2821.5</v>
      </c>
      <c r="AG70" s="137"/>
      <c r="AH70" s="82">
        <v>88</v>
      </c>
      <c r="AI70" s="82">
        <v>92</v>
      </c>
      <c r="AJ70" s="82">
        <v>4</v>
      </c>
      <c r="AK70" s="82">
        <v>7.2</v>
      </c>
      <c r="AL70" s="85" t="s">
        <v>178</v>
      </c>
      <c r="AM70" s="82">
        <v>480</v>
      </c>
      <c r="AN70" s="82">
        <v>134</v>
      </c>
      <c r="AO7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111405.50794283018</v>
      </c>
      <c r="AP70" s="192">
        <f>Table14[[#This Row],[Volt-Amperes]]*Table14[[#This Row],[Quantity]]/1000</f>
        <v>3676.3817621133962</v>
      </c>
      <c r="AQ70" s="86">
        <v>86</v>
      </c>
      <c r="AR70" s="74">
        <f>Table14[[#This Row],[Quantity]]*Table14[[#This Row],[Volt-Amperes]]*(10^-3)*Table14[[#This Row],[Power Factor (%)]]*0.01</f>
        <v>3161.6883154175212</v>
      </c>
      <c r="AS70" s="86"/>
      <c r="AT70" s="86" t="s">
        <v>115</v>
      </c>
      <c r="AU70" s="103">
        <v>240</v>
      </c>
      <c r="AV70" s="80" t="s">
        <v>117</v>
      </c>
      <c r="AW70" s="86" t="s">
        <v>116</v>
      </c>
      <c r="AX70" s="86" t="s">
        <v>117</v>
      </c>
      <c r="AY70" s="81" t="s">
        <v>117</v>
      </c>
      <c r="AZ70" s="147" t="s">
        <v>165</v>
      </c>
      <c r="BA70" s="173" t="s">
        <v>119</v>
      </c>
      <c r="BB70" s="147" t="s">
        <v>120</v>
      </c>
      <c r="BC70" s="147" t="s">
        <v>121</v>
      </c>
      <c r="BD70" s="81" t="s">
        <v>116</v>
      </c>
      <c r="BE70" s="87" t="s">
        <v>254</v>
      </c>
      <c r="BF70" s="87">
        <v>10</v>
      </c>
      <c r="BG70" s="177" t="str">
        <f>IF(OR(Table14[[#This Row],[Volts]]&gt;50,Table14[[#This Row],[Amps]]&gt;100),"Yes","No")</f>
        <v>Yes</v>
      </c>
      <c r="BH70" s="81" t="s">
        <v>117</v>
      </c>
      <c r="BI70" s="81" t="s">
        <v>116</v>
      </c>
      <c r="BJ70" s="81" t="s">
        <v>147</v>
      </c>
      <c r="BK70" s="89"/>
      <c r="BL70" s="72" t="str">
        <f>CONCATENATE($BL$5,Table14[[#This Row],[WBS Name]])</f>
        <v>C_HPRF</v>
      </c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</row>
    <row r="71" spans="1:105" ht="12.9" x14ac:dyDescent="0.2">
      <c r="A71" s="92" t="s">
        <v>292</v>
      </c>
      <c r="B71" s="179">
        <f t="shared" si="5"/>
        <v>121.3</v>
      </c>
      <c r="C71" s="176" t="str">
        <f t="shared" si="1"/>
        <v>121.3.03</v>
      </c>
      <c r="D71" s="70" t="s">
        <v>1</v>
      </c>
      <c r="E71" s="70" t="s">
        <v>102</v>
      </c>
      <c r="F71" s="71" t="s">
        <v>288</v>
      </c>
      <c r="G71" s="71" t="s">
        <v>15</v>
      </c>
      <c r="H71" s="71"/>
      <c r="I71" s="153" t="s">
        <v>18</v>
      </c>
      <c r="J71" s="71" t="s">
        <v>293</v>
      </c>
      <c r="K71" s="20"/>
      <c r="L71" s="158">
        <v>0</v>
      </c>
      <c r="M71" s="132" t="s">
        <v>209</v>
      </c>
      <c r="N71" s="132" t="s">
        <v>143</v>
      </c>
      <c r="O71" s="106">
        <f t="shared" si="4"/>
        <v>0.25</v>
      </c>
      <c r="P71" s="132"/>
      <c r="Q71" s="91"/>
      <c r="R71" s="91"/>
      <c r="S71" s="91"/>
      <c r="T71" s="82"/>
      <c r="U71" s="82"/>
      <c r="V71" s="82"/>
      <c r="W71" s="82"/>
      <c r="X71" s="82"/>
      <c r="Y71" s="82"/>
      <c r="Z71" s="82"/>
      <c r="AA71" s="83"/>
      <c r="AB71" s="82"/>
      <c r="AC71" s="82"/>
      <c r="AD71" s="82" t="s">
        <v>113</v>
      </c>
      <c r="AE71" s="82">
        <v>10</v>
      </c>
      <c r="AF71" s="84">
        <f>L70*Table14[[#This Row],[Heat Load (KW)]]</f>
        <v>330</v>
      </c>
      <c r="AG71" s="137"/>
      <c r="AH71" s="137"/>
      <c r="AI71" s="137"/>
      <c r="AJ71" s="137"/>
      <c r="AK71" s="137"/>
      <c r="AL71" s="203"/>
      <c r="AM71" s="137"/>
      <c r="AN71" s="137"/>
      <c r="AO7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71" s="192">
        <f>Table14[[#This Row],[Volt-Amperes]]*Table14[[#This Row],[Quantity]]/1000</f>
        <v>0</v>
      </c>
      <c r="AQ71" s="82">
        <v>100</v>
      </c>
      <c r="AR71" s="74">
        <f>Table14[[#This Row],[Quantity]]*Table14[[#This Row],[Volt-Amperes]]*(10^-3)*Table14[[#This Row],[Power Factor (%)]]*0.01</f>
        <v>0</v>
      </c>
      <c r="AS71" s="82"/>
      <c r="AT71" s="82"/>
      <c r="AU71" s="103"/>
      <c r="AV71" s="80"/>
      <c r="AW71" s="82"/>
      <c r="AX71" s="82"/>
      <c r="AY71" s="80"/>
      <c r="AZ71" s="137"/>
      <c r="BA71" s="137"/>
      <c r="BB71" s="137"/>
      <c r="BC71" s="137"/>
      <c r="BD71" s="80"/>
      <c r="BE71" s="85"/>
      <c r="BF71" s="85"/>
      <c r="BG71" s="177" t="str">
        <f>IF(OR(Table14[[#This Row],[Volts]]&gt;50,Table14[[#This Row],[Amps]]&gt;100),"Yes","No")</f>
        <v>No</v>
      </c>
      <c r="BH71" s="82"/>
      <c r="BI71" s="82"/>
      <c r="BJ71" s="82"/>
      <c r="BK71" s="95" t="s">
        <v>284</v>
      </c>
      <c r="BL71" s="72" t="str">
        <f>CONCATENATE($BL$5,Table14[[#This Row],[WBS Name]])</f>
        <v>C_HPRF</v>
      </c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</row>
    <row r="72" spans="1:105" ht="12.9" x14ac:dyDescent="0.2">
      <c r="A72" s="76" t="s">
        <v>294</v>
      </c>
      <c r="B72" s="179">
        <f t="shared" si="5"/>
        <v>121.3</v>
      </c>
      <c r="C72" s="176" t="str">
        <f t="shared" si="1"/>
        <v>121.3.03</v>
      </c>
      <c r="D72" s="19" t="s">
        <v>1</v>
      </c>
      <c r="E72" s="70" t="s">
        <v>102</v>
      </c>
      <c r="F72" s="20" t="s">
        <v>288</v>
      </c>
      <c r="G72" s="20" t="s">
        <v>15</v>
      </c>
      <c r="H72" s="20"/>
      <c r="I72" s="22" t="s">
        <v>12</v>
      </c>
      <c r="J72" s="20"/>
      <c r="K72" s="20"/>
      <c r="L72" s="21">
        <v>33</v>
      </c>
      <c r="M72" s="80" t="s">
        <v>106</v>
      </c>
      <c r="N72" s="80" t="s">
        <v>107</v>
      </c>
      <c r="O72" s="106">
        <f t="shared" si="4"/>
        <v>0.05</v>
      </c>
      <c r="P72" s="81" t="s">
        <v>268</v>
      </c>
      <c r="Q72" s="91"/>
      <c r="R72" s="91"/>
      <c r="S72" s="91"/>
      <c r="T72" s="337">
        <v>350</v>
      </c>
      <c r="U72" s="82"/>
      <c r="V72" s="82"/>
      <c r="W72" s="82"/>
      <c r="X72" s="82"/>
      <c r="Y72" s="82"/>
      <c r="Z72" s="82"/>
      <c r="AA72" s="83"/>
      <c r="AB72" s="82"/>
      <c r="AC72" s="82"/>
      <c r="AD72" s="82" t="s">
        <v>164</v>
      </c>
      <c r="AE72" s="91">
        <v>0</v>
      </c>
      <c r="AF72" s="84">
        <f>Table14[[#This Row],[Quantity]]*Table14[[#This Row],[Heat Load (KW)]]</f>
        <v>0</v>
      </c>
      <c r="AG72" s="137"/>
      <c r="AH72" s="82">
        <v>88</v>
      </c>
      <c r="AI72" s="82">
        <v>92</v>
      </c>
      <c r="AJ72" s="91">
        <v>4</v>
      </c>
      <c r="AK72" s="91"/>
      <c r="AL72" s="203"/>
      <c r="AM72" s="137"/>
      <c r="AN72" s="137"/>
      <c r="AO7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72" s="192">
        <f>Table14[[#This Row],[Volt-Amperes]]*Table14[[#This Row],[Quantity]]/1000</f>
        <v>0</v>
      </c>
      <c r="AQ72" s="86">
        <v>100</v>
      </c>
      <c r="AR72" s="74">
        <f>Table14[[#This Row],[Quantity]]*Table14[[#This Row],[Volt-Amperes]]*(10^-3)*Table14[[#This Row],[Power Factor (%)]]*0.01</f>
        <v>0</v>
      </c>
      <c r="AS72" s="86"/>
      <c r="AT72" s="86"/>
      <c r="AU72" s="103"/>
      <c r="AV72" s="80"/>
      <c r="AW72" s="86"/>
      <c r="AX72" s="86"/>
      <c r="AY72" s="81"/>
      <c r="AZ72" s="137"/>
      <c r="BA72" s="137"/>
      <c r="BB72" s="137"/>
      <c r="BC72" s="137"/>
      <c r="BD72" s="81"/>
      <c r="BE72" s="87"/>
      <c r="BF72" s="271">
        <v>3118</v>
      </c>
      <c r="BG72" s="177" t="str">
        <f>IF(OR(Table14[[#This Row],[Volts]]&gt;50,Table14[[#This Row],[Amps]]&gt;100),"Yes","No")</f>
        <v>No</v>
      </c>
      <c r="BH72" s="81"/>
      <c r="BI72" s="81"/>
      <c r="BJ72" s="81"/>
      <c r="BK72" s="89" t="s">
        <v>269</v>
      </c>
      <c r="BL72" s="72" t="str">
        <f>CONCATENATE($BL$5,Table14[[#This Row],[WBS Name]])</f>
        <v>C_HPRF</v>
      </c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</row>
    <row r="73" spans="1:105" ht="12.9" x14ac:dyDescent="0.2">
      <c r="A73" s="92" t="s">
        <v>295</v>
      </c>
      <c r="B73" s="179">
        <f t="shared" si="5"/>
        <v>121.3</v>
      </c>
      <c r="C73" s="176" t="str">
        <f t="shared" si="1"/>
        <v>121.3.03</v>
      </c>
      <c r="D73" s="70" t="s">
        <v>1</v>
      </c>
      <c r="E73" s="70" t="s">
        <v>102</v>
      </c>
      <c r="F73" s="71" t="s">
        <v>288</v>
      </c>
      <c r="G73" s="71" t="s">
        <v>15</v>
      </c>
      <c r="H73" s="71"/>
      <c r="I73" s="72" t="s">
        <v>20</v>
      </c>
      <c r="J73" s="71"/>
      <c r="K73" s="20"/>
      <c r="L73" s="54">
        <v>33</v>
      </c>
      <c r="M73" s="80" t="s">
        <v>106</v>
      </c>
      <c r="N73" s="80" t="s">
        <v>107</v>
      </c>
      <c r="O73" s="106">
        <f t="shared" si="4"/>
        <v>0.05</v>
      </c>
      <c r="P73" s="80" t="s">
        <v>268</v>
      </c>
      <c r="Q73" s="91"/>
      <c r="R73" s="91"/>
      <c r="S73" s="91"/>
      <c r="T73" s="337">
        <v>17</v>
      </c>
      <c r="U73" s="82"/>
      <c r="V73" s="82"/>
      <c r="W73" s="82"/>
      <c r="X73" s="82"/>
      <c r="Y73" s="82"/>
      <c r="Z73" s="82"/>
      <c r="AA73" s="83"/>
      <c r="AB73" s="82"/>
      <c r="AC73" s="82"/>
      <c r="AD73" s="82" t="s">
        <v>164</v>
      </c>
      <c r="AE73" s="91">
        <v>0</v>
      </c>
      <c r="AF73" s="84">
        <f>Table14[[#This Row],[Quantity]]*Table14[[#This Row],[Heat Load (KW)]]</f>
        <v>0</v>
      </c>
      <c r="AG73" s="137"/>
      <c r="AH73" s="82">
        <v>88</v>
      </c>
      <c r="AI73" s="82">
        <v>92</v>
      </c>
      <c r="AJ73" s="91">
        <v>4</v>
      </c>
      <c r="AK73" s="91"/>
      <c r="AL73" s="203"/>
      <c r="AM73" s="137"/>
      <c r="AN73" s="137"/>
      <c r="AO7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73" s="192">
        <f>Table14[[#This Row],[Volt-Amperes]]*Table14[[#This Row],[Quantity]]/1000</f>
        <v>0</v>
      </c>
      <c r="AQ73" s="82">
        <v>100</v>
      </c>
      <c r="AR73" s="74">
        <f>Table14[[#This Row],[Quantity]]*Table14[[#This Row],[Volt-Amperes]]*(10^-3)*Table14[[#This Row],[Power Factor (%)]]*0.01</f>
        <v>0</v>
      </c>
      <c r="AS73" s="82"/>
      <c r="AT73" s="82"/>
      <c r="AU73" s="103"/>
      <c r="AV73" s="80"/>
      <c r="AW73" s="82"/>
      <c r="AX73" s="82"/>
      <c r="AY73" s="80"/>
      <c r="AZ73" s="137"/>
      <c r="BA73" s="137"/>
      <c r="BB73" s="137"/>
      <c r="BC73" s="137"/>
      <c r="BD73" s="80"/>
      <c r="BE73" s="85"/>
      <c r="BF73" s="85"/>
      <c r="BG73" s="177" t="str">
        <f>IF(OR(Table14[[#This Row],[Volts]]&gt;50,Table14[[#This Row],[Amps]]&gt;100),"Yes","No")</f>
        <v>No</v>
      </c>
      <c r="BH73" s="80"/>
      <c r="BI73" s="80"/>
      <c r="BJ73" s="80"/>
      <c r="BK73" s="95"/>
      <c r="BL73" s="72" t="str">
        <f>CONCATENATE($BL$5,Table14[[#This Row],[WBS Name]])</f>
        <v>C_HPRF</v>
      </c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</row>
    <row r="74" spans="1:105" s="154" customFormat="1" ht="38.75" x14ac:dyDescent="0.2">
      <c r="A74" s="76" t="s">
        <v>296</v>
      </c>
      <c r="B74" s="179">
        <f t="shared" si="5"/>
        <v>121.3</v>
      </c>
      <c r="C74" s="176" t="str">
        <f t="shared" si="1"/>
        <v>121.3.03</v>
      </c>
      <c r="D74" s="97" t="s">
        <v>1</v>
      </c>
      <c r="E74" s="70" t="s">
        <v>102</v>
      </c>
      <c r="F74" s="79" t="s">
        <v>297</v>
      </c>
      <c r="G74" s="79" t="s">
        <v>13</v>
      </c>
      <c r="H74" s="79"/>
      <c r="I74" s="98" t="s">
        <v>19</v>
      </c>
      <c r="J74" s="20" t="s">
        <v>280</v>
      </c>
      <c r="K74" s="20"/>
      <c r="L74" s="96">
        <v>12</v>
      </c>
      <c r="M74" s="80" t="s">
        <v>106</v>
      </c>
      <c r="N74" s="80" t="s">
        <v>153</v>
      </c>
      <c r="O74" s="106">
        <f t="shared" si="4"/>
        <v>0.5</v>
      </c>
      <c r="P74" s="81" t="s">
        <v>108</v>
      </c>
      <c r="Q74" s="82"/>
      <c r="R74" s="82"/>
      <c r="S74" s="82"/>
      <c r="T74" s="82"/>
      <c r="U74" s="82"/>
      <c r="V74" s="82"/>
      <c r="W74" s="82"/>
      <c r="X74" s="137"/>
      <c r="Y74" s="137"/>
      <c r="Z74" s="137"/>
      <c r="AA74" s="83"/>
      <c r="AB74" s="82"/>
      <c r="AC74" s="82"/>
      <c r="AD74" s="91" t="s">
        <v>113</v>
      </c>
      <c r="AE74" s="91">
        <v>5</v>
      </c>
      <c r="AF74" s="84">
        <f>Table14[[#This Row],[Quantity]]*Table14[[#This Row],[Heat Load (KW)]]</f>
        <v>60</v>
      </c>
      <c r="AG74" s="91"/>
      <c r="AH74" s="91"/>
      <c r="AI74" s="91"/>
      <c r="AJ74" s="91"/>
      <c r="AK74" s="91"/>
      <c r="AL74" s="139" t="s">
        <v>114</v>
      </c>
      <c r="AM74" s="91">
        <v>120</v>
      </c>
      <c r="AN74" s="91">
        <v>5</v>
      </c>
      <c r="AO7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74" s="192">
        <f>Table14[[#This Row],[Volt-Amperes]]*Table14[[#This Row],[Quantity]]/1000</f>
        <v>7.2</v>
      </c>
      <c r="AQ74" s="86">
        <v>100</v>
      </c>
      <c r="AR74" s="74">
        <f>Table14[[#This Row],[Quantity]]*Table14[[#This Row],[Volt-Amperes]]*(10^-3)*Table14[[#This Row],[Power Factor (%)]]*0.01</f>
        <v>7.2</v>
      </c>
      <c r="AS74" s="86"/>
      <c r="AT74" s="86"/>
      <c r="AU74" s="103"/>
      <c r="AV74" s="80"/>
      <c r="AW74" s="86"/>
      <c r="AX74" s="86"/>
      <c r="AY74" s="81"/>
      <c r="AZ74" s="86" t="s">
        <v>155</v>
      </c>
      <c r="BA74" s="81" t="s">
        <v>166</v>
      </c>
      <c r="BB74" s="86" t="s">
        <v>120</v>
      </c>
      <c r="BC74" s="86" t="s">
        <v>211</v>
      </c>
      <c r="BD74" s="81" t="s">
        <v>116</v>
      </c>
      <c r="BE74" s="87" t="s">
        <v>254</v>
      </c>
      <c r="BF74" s="87">
        <v>40</v>
      </c>
      <c r="BG74" s="177" t="str">
        <f>IF(OR(Table14[[#This Row],[Volts]]&gt;50,Table14[[#This Row],[Amps]]&gt;100),"Yes","No")</f>
        <v>Yes</v>
      </c>
      <c r="BH74" s="81" t="s">
        <v>117</v>
      </c>
      <c r="BI74" s="81" t="s">
        <v>116</v>
      </c>
      <c r="BJ74" s="81" t="s">
        <v>147</v>
      </c>
      <c r="BK74" s="89"/>
      <c r="BL74" s="72" t="str">
        <f>CONCATENATE($BL$5,Table14[[#This Row],[WBS Name]])</f>
        <v>C_HPRF</v>
      </c>
    </row>
    <row r="75" spans="1:105" ht="25.85" x14ac:dyDescent="0.2">
      <c r="A75" s="76" t="s">
        <v>298</v>
      </c>
      <c r="B75" s="179">
        <f t="shared" si="5"/>
        <v>121.3</v>
      </c>
      <c r="C75" s="176" t="str">
        <f t="shared" si="1"/>
        <v>121.3.03</v>
      </c>
      <c r="D75" s="19" t="s">
        <v>1</v>
      </c>
      <c r="E75" s="70" t="s">
        <v>102</v>
      </c>
      <c r="F75" s="20" t="s">
        <v>297</v>
      </c>
      <c r="G75" s="20" t="s">
        <v>13</v>
      </c>
      <c r="H75" s="20"/>
      <c r="I75" s="98" t="s">
        <v>18</v>
      </c>
      <c r="J75" s="20" t="s">
        <v>299</v>
      </c>
      <c r="K75" s="20"/>
      <c r="L75" s="96">
        <v>36</v>
      </c>
      <c r="M75" s="80" t="s">
        <v>106</v>
      </c>
      <c r="N75" s="80" t="s">
        <v>153</v>
      </c>
      <c r="O75" s="106">
        <f t="shared" si="4"/>
        <v>0.5</v>
      </c>
      <c r="P75" s="81" t="s">
        <v>108</v>
      </c>
      <c r="Q75" s="82">
        <v>96</v>
      </c>
      <c r="R75" s="82">
        <v>134</v>
      </c>
      <c r="S75" s="82">
        <v>96</v>
      </c>
      <c r="T75" s="82"/>
      <c r="U75" s="82"/>
      <c r="V75" s="82"/>
      <c r="W75" s="82"/>
      <c r="X75" s="82" t="s">
        <v>265</v>
      </c>
      <c r="Y75" s="82" t="s">
        <v>266</v>
      </c>
      <c r="Z75" s="137"/>
      <c r="AA75" s="83"/>
      <c r="AB75" s="82"/>
      <c r="AC75" s="82"/>
      <c r="AD75" s="82" t="s">
        <v>164</v>
      </c>
      <c r="AE75" s="82">
        <f>55/0.4*0.9</f>
        <v>123.75</v>
      </c>
      <c r="AF75" s="84">
        <f>Table14[[#This Row],[Quantity]]*Table14[[#This Row],[Heat Load (KW)]]</f>
        <v>4455</v>
      </c>
      <c r="AG75" s="137"/>
      <c r="AH75" s="82">
        <v>88</v>
      </c>
      <c r="AI75" s="82">
        <v>92</v>
      </c>
      <c r="AJ75" s="82">
        <v>4</v>
      </c>
      <c r="AK75" s="82">
        <v>7.2</v>
      </c>
      <c r="AL75" s="85" t="s">
        <v>178</v>
      </c>
      <c r="AM75" s="82">
        <v>480</v>
      </c>
      <c r="AN75" s="82">
        <v>234</v>
      </c>
      <c r="AO7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194543.94670613628</v>
      </c>
      <c r="AP75" s="192">
        <f>Table14[[#This Row],[Volt-Amperes]]*Table14[[#This Row],[Quantity]]/1000</f>
        <v>7003.5820814209055</v>
      </c>
      <c r="AQ75" s="86">
        <v>86</v>
      </c>
      <c r="AR75" s="74">
        <f>Table14[[#This Row],[Quantity]]*Table14[[#This Row],[Volt-Amperes]]*(10^-3)*Table14[[#This Row],[Power Factor (%)]]*0.01</f>
        <v>6023.0805900219793</v>
      </c>
      <c r="AS75" s="86"/>
      <c r="AT75" s="86" t="s">
        <v>115</v>
      </c>
      <c r="AU75" s="103">
        <v>450</v>
      </c>
      <c r="AV75" s="80" t="s">
        <v>117</v>
      </c>
      <c r="AW75" s="86" t="s">
        <v>116</v>
      </c>
      <c r="AX75" s="86" t="s">
        <v>117</v>
      </c>
      <c r="AY75" s="81" t="s">
        <v>117</v>
      </c>
      <c r="AZ75" s="147" t="s">
        <v>165</v>
      </c>
      <c r="BA75" s="173" t="s">
        <v>119</v>
      </c>
      <c r="BB75" s="147" t="s">
        <v>120</v>
      </c>
      <c r="BC75" s="147" t="s">
        <v>121</v>
      </c>
      <c r="BD75" s="81" t="s">
        <v>116</v>
      </c>
      <c r="BE75" s="87" t="s">
        <v>254</v>
      </c>
      <c r="BF75" s="87">
        <v>10</v>
      </c>
      <c r="BG75" s="177" t="str">
        <f>IF(OR(Table14[[#This Row],[Volts]]&gt;50,Table14[[#This Row],[Amps]]&gt;100),"Yes","No")</f>
        <v>Yes</v>
      </c>
      <c r="BH75" s="81" t="s">
        <v>117</v>
      </c>
      <c r="BI75" s="81" t="s">
        <v>116</v>
      </c>
      <c r="BJ75" s="81" t="s">
        <v>147</v>
      </c>
      <c r="BK75" s="89"/>
      <c r="BL75" s="72" t="str">
        <f>CONCATENATE($BL$5,Table14[[#This Row],[WBS Name]])</f>
        <v>C_HPRF</v>
      </c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</row>
    <row r="76" spans="1:105" thickBot="1" x14ac:dyDescent="0.25">
      <c r="A76" s="92" t="s">
        <v>300</v>
      </c>
      <c r="B76" s="73">
        <f t="shared" si="5"/>
        <v>121.3</v>
      </c>
      <c r="C76" s="69" t="str">
        <f t="shared" si="1"/>
        <v>121.3.03</v>
      </c>
      <c r="D76" s="70" t="s">
        <v>1</v>
      </c>
      <c r="E76" s="70" t="s">
        <v>102</v>
      </c>
      <c r="F76" s="71" t="s">
        <v>297</v>
      </c>
      <c r="G76" s="71" t="s">
        <v>13</v>
      </c>
      <c r="H76" s="71"/>
      <c r="I76" s="153" t="s">
        <v>18</v>
      </c>
      <c r="J76" s="71" t="s">
        <v>301</v>
      </c>
      <c r="K76" s="20"/>
      <c r="L76" s="158">
        <v>0</v>
      </c>
      <c r="M76" s="132" t="s">
        <v>209</v>
      </c>
      <c r="N76" s="132" t="s">
        <v>143</v>
      </c>
      <c r="O76" s="183">
        <f t="shared" si="4"/>
        <v>0.25</v>
      </c>
      <c r="P76" s="132"/>
      <c r="Q76" s="91"/>
      <c r="R76" s="91"/>
      <c r="S76" s="91"/>
      <c r="T76" s="82"/>
      <c r="U76" s="82"/>
      <c r="V76" s="82"/>
      <c r="W76" s="82"/>
      <c r="X76" s="82"/>
      <c r="Y76" s="82"/>
      <c r="Z76" s="82"/>
      <c r="AA76" s="83"/>
      <c r="AB76" s="82"/>
      <c r="AC76" s="82"/>
      <c r="AD76" s="82" t="s">
        <v>113</v>
      </c>
      <c r="AE76" s="82">
        <v>17.5</v>
      </c>
      <c r="AF76" s="130">
        <f>L75*Table14[[#This Row],[Heat Load (KW)]]</f>
        <v>630</v>
      </c>
      <c r="AG76" s="137"/>
      <c r="AH76" s="137"/>
      <c r="AI76" s="137"/>
      <c r="AJ76" s="137"/>
      <c r="AK76" s="137"/>
      <c r="AL76" s="203"/>
      <c r="AM76" s="137"/>
      <c r="AN76" s="137"/>
      <c r="AO76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76" s="195">
        <f>Table14[[#This Row],[Volt-Amperes]]*Table14[[#This Row],[Quantity]]/1000</f>
        <v>0</v>
      </c>
      <c r="AQ76" s="82">
        <v>100</v>
      </c>
      <c r="AR76" s="213">
        <f>Table14[[#This Row],[Quantity]]*Table14[[#This Row],[Volt-Amperes]]*(10^-3)*Table14[[#This Row],[Power Factor (%)]]*0.01</f>
        <v>0</v>
      </c>
      <c r="AS76" s="82"/>
      <c r="AT76" s="82"/>
      <c r="AU76" s="103"/>
      <c r="AV76" s="80"/>
      <c r="AW76" s="82"/>
      <c r="AX76" s="82"/>
      <c r="AY76" s="80"/>
      <c r="AZ76" s="137"/>
      <c r="BA76" s="137"/>
      <c r="BB76" s="137"/>
      <c r="BC76" s="137"/>
      <c r="BD76" s="80"/>
      <c r="BE76" s="85"/>
      <c r="BF76" s="85"/>
      <c r="BG76" s="94" t="str">
        <f>IF(OR(Table14[[#This Row],[Volts]]&gt;50,Table14[[#This Row],[Amps]]&gt;100),"Yes","No")</f>
        <v>No</v>
      </c>
      <c r="BH76" s="82"/>
      <c r="BI76" s="82"/>
      <c r="BJ76" s="82"/>
      <c r="BK76" s="95" t="s">
        <v>284</v>
      </c>
      <c r="BL76" s="72" t="str">
        <f>CONCATENATE($BL$5,Table14[[#This Row],[WBS Name]])</f>
        <v>C_HPRF</v>
      </c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</row>
    <row r="77" spans="1:105" thickBot="1" x14ac:dyDescent="0.25">
      <c r="A77" s="76" t="s">
        <v>302</v>
      </c>
      <c r="B77" s="155">
        <f t="shared" si="5"/>
        <v>121.3</v>
      </c>
      <c r="C77" s="152" t="str">
        <f t="shared" si="1"/>
        <v>121.3.03</v>
      </c>
      <c r="D77" s="19" t="s">
        <v>1</v>
      </c>
      <c r="E77" s="70" t="s">
        <v>102</v>
      </c>
      <c r="F77" s="20" t="s">
        <v>297</v>
      </c>
      <c r="G77" s="20" t="s">
        <v>13</v>
      </c>
      <c r="H77" s="20"/>
      <c r="I77" s="22" t="s">
        <v>12</v>
      </c>
      <c r="J77" s="20"/>
      <c r="K77" s="148"/>
      <c r="L77" s="96">
        <v>36</v>
      </c>
      <c r="M77" s="80" t="s">
        <v>106</v>
      </c>
      <c r="N77" s="80" t="s">
        <v>107</v>
      </c>
      <c r="O77" s="156">
        <f t="shared" si="4"/>
        <v>0.05</v>
      </c>
      <c r="P77" s="81" t="s">
        <v>268</v>
      </c>
      <c r="Q77" s="91"/>
      <c r="R77" s="91"/>
      <c r="S77" s="91"/>
      <c r="T77" s="337">
        <v>350</v>
      </c>
      <c r="U77" s="82"/>
      <c r="V77" s="82"/>
      <c r="W77" s="82"/>
      <c r="X77" s="82"/>
      <c r="Y77" s="82"/>
      <c r="Z77" s="82"/>
      <c r="AA77" s="83"/>
      <c r="AB77" s="82"/>
      <c r="AC77" s="82"/>
      <c r="AD77" s="82" t="s">
        <v>164</v>
      </c>
      <c r="AE77" s="91">
        <v>0</v>
      </c>
      <c r="AF77" s="142">
        <f>Table14[[#This Row],[Quantity]]*Table14[[#This Row],[Heat Load (KW)]]</f>
        <v>0</v>
      </c>
      <c r="AG77" s="137"/>
      <c r="AH77" s="82">
        <v>88</v>
      </c>
      <c r="AI77" s="82">
        <v>92</v>
      </c>
      <c r="AJ77" s="91">
        <v>4</v>
      </c>
      <c r="AK77" s="91"/>
      <c r="AL77" s="203"/>
      <c r="AM77" s="137"/>
      <c r="AN77" s="137"/>
      <c r="AO77" s="25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77" s="253">
        <f>Table14[[#This Row],[Volt-Amperes]]*Table14[[#This Row],[Quantity]]/1000</f>
        <v>0</v>
      </c>
      <c r="AQ77" s="86">
        <v>100</v>
      </c>
      <c r="AR77" s="254">
        <f>Table14[[#This Row],[Quantity]]*Table14[[#This Row],[Volt-Amperes]]*(10^-3)*Table14[[#This Row],[Power Factor (%)]]*0.01</f>
        <v>0</v>
      </c>
      <c r="AS77" s="86"/>
      <c r="AT77" s="86"/>
      <c r="AU77" s="103"/>
      <c r="AV77" s="80"/>
      <c r="AW77" s="86"/>
      <c r="AX77" s="86"/>
      <c r="AY77" s="81"/>
      <c r="AZ77" s="137"/>
      <c r="BA77" s="137"/>
      <c r="BB77" s="137"/>
      <c r="BC77" s="137"/>
      <c r="BD77" s="81"/>
      <c r="BE77" s="87"/>
      <c r="BF77" s="271">
        <v>1240</v>
      </c>
      <c r="BG77" s="143" t="str">
        <f>IF(OR(Table14[[#This Row],[Volts]]&gt;50,Table14[[#This Row],[Amps]]&gt;100),"Yes","No")</f>
        <v>No</v>
      </c>
      <c r="BH77" s="81"/>
      <c r="BI77" s="81"/>
      <c r="BJ77" s="81"/>
      <c r="BK77" s="89" t="s">
        <v>269</v>
      </c>
      <c r="BL77" s="72" t="str">
        <f>CONCATENATE($BL$5,Table14[[#This Row],[WBS Name]])</f>
        <v>C_HPRF</v>
      </c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</row>
    <row r="78" spans="1:105" ht="12.9" x14ac:dyDescent="0.2">
      <c r="A78" s="76" t="s">
        <v>303</v>
      </c>
      <c r="B78" s="122">
        <f t="shared" si="5"/>
        <v>121.3</v>
      </c>
      <c r="C78" s="123" t="str">
        <f t="shared" si="1"/>
        <v>121.3.03</v>
      </c>
      <c r="D78" s="19" t="s">
        <v>1</v>
      </c>
      <c r="E78" s="70" t="s">
        <v>102</v>
      </c>
      <c r="F78" s="20" t="s">
        <v>297</v>
      </c>
      <c r="G78" s="20" t="s">
        <v>13</v>
      </c>
      <c r="H78" s="20"/>
      <c r="I78" s="22" t="s">
        <v>20</v>
      </c>
      <c r="J78" s="20"/>
      <c r="K78" s="20"/>
      <c r="L78" s="96">
        <v>36</v>
      </c>
      <c r="M78" s="80" t="s">
        <v>106</v>
      </c>
      <c r="N78" s="80" t="s">
        <v>107</v>
      </c>
      <c r="O78" s="184">
        <f t="shared" si="4"/>
        <v>0.05</v>
      </c>
      <c r="P78" s="81" t="s">
        <v>268</v>
      </c>
      <c r="Q78" s="91"/>
      <c r="R78" s="91"/>
      <c r="S78" s="91"/>
      <c r="T78" s="337">
        <v>17</v>
      </c>
      <c r="U78" s="82"/>
      <c r="V78" s="82"/>
      <c r="W78" s="82"/>
      <c r="X78" s="82"/>
      <c r="Y78" s="82"/>
      <c r="Z78" s="82"/>
      <c r="AA78" s="83"/>
      <c r="AB78" s="82"/>
      <c r="AC78" s="82"/>
      <c r="AD78" s="82" t="s">
        <v>164</v>
      </c>
      <c r="AE78" s="91">
        <v>0</v>
      </c>
      <c r="AF78" s="125">
        <f>Table14[[#This Row],[Quantity]]*Table14[[#This Row],[Heat Load (KW)]]</f>
        <v>0</v>
      </c>
      <c r="AG78" s="137"/>
      <c r="AH78" s="82">
        <v>88</v>
      </c>
      <c r="AI78" s="82">
        <v>92</v>
      </c>
      <c r="AJ78" s="91">
        <v>4</v>
      </c>
      <c r="AK78" s="91"/>
      <c r="AL78" s="203"/>
      <c r="AM78" s="137"/>
      <c r="AN78" s="137"/>
      <c r="AO78" s="21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78" s="191">
        <f>Table14[[#This Row],[Volt-Amperes]]*Table14[[#This Row],[Quantity]]/1000</f>
        <v>0</v>
      </c>
      <c r="AQ78" s="86">
        <v>100</v>
      </c>
      <c r="AR78" s="215">
        <f>Table14[[#This Row],[Quantity]]*Table14[[#This Row],[Volt-Amperes]]*(10^-3)*Table14[[#This Row],[Power Factor (%)]]*0.01</f>
        <v>0</v>
      </c>
      <c r="AS78" s="86"/>
      <c r="AT78" s="86"/>
      <c r="AU78" s="103"/>
      <c r="AV78" s="80"/>
      <c r="AW78" s="86"/>
      <c r="AX78" s="86"/>
      <c r="AY78" s="81"/>
      <c r="AZ78" s="137"/>
      <c r="BA78" s="137"/>
      <c r="BB78" s="137"/>
      <c r="BC78" s="137"/>
      <c r="BD78" s="81"/>
      <c r="BE78" s="87"/>
      <c r="BF78" s="87"/>
      <c r="BG78" s="151" t="str">
        <f>IF(OR(Table14[[#This Row],[Volts]]&gt;50,Table14[[#This Row],[Amps]]&gt;100),"Yes","No")</f>
        <v>No</v>
      </c>
      <c r="BH78" s="81"/>
      <c r="BI78" s="81"/>
      <c r="BJ78" s="81"/>
      <c r="BK78" s="89"/>
      <c r="BL78" s="72" t="str">
        <f>CONCATENATE($BL$5,Table14[[#This Row],[WBS Name]])</f>
        <v>C_HPRF</v>
      </c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</row>
    <row r="79" spans="1:105" ht="38.75" x14ac:dyDescent="0.2">
      <c r="A79" s="92" t="s">
        <v>304</v>
      </c>
      <c r="B79" s="179">
        <f t="shared" si="5"/>
        <v>121.3</v>
      </c>
      <c r="C79" s="176" t="str">
        <f t="shared" si="1"/>
        <v>121.3.09</v>
      </c>
      <c r="D79" s="70" t="s">
        <v>140</v>
      </c>
      <c r="E79" s="70" t="s">
        <v>221</v>
      </c>
      <c r="F79" s="71" t="s">
        <v>305</v>
      </c>
      <c r="G79" s="71" t="s">
        <v>306</v>
      </c>
      <c r="H79" s="182"/>
      <c r="I79" s="71" t="s">
        <v>19</v>
      </c>
      <c r="J79" s="92" t="s">
        <v>307</v>
      </c>
      <c r="K79" s="92"/>
      <c r="L79" s="54">
        <v>5</v>
      </c>
      <c r="M79" s="80" t="s">
        <v>106</v>
      </c>
      <c r="N79" s="80" t="s">
        <v>143</v>
      </c>
      <c r="O79" s="77">
        <f t="shared" si="4"/>
        <v>0.25</v>
      </c>
      <c r="P79" s="80" t="s">
        <v>108</v>
      </c>
      <c r="Q79" s="82">
        <v>30</v>
      </c>
      <c r="R79" s="82">
        <v>24</v>
      </c>
      <c r="S79" s="82">
        <v>96</v>
      </c>
      <c r="T79" s="82"/>
      <c r="U79" s="137"/>
      <c r="V79" s="137"/>
      <c r="W79" s="85"/>
      <c r="X79" s="80" t="s">
        <v>308</v>
      </c>
      <c r="Y79" s="80" t="s">
        <v>308</v>
      </c>
      <c r="Z79" s="85"/>
      <c r="AA79" s="137"/>
      <c r="AB79" s="85">
        <v>0</v>
      </c>
      <c r="AC79" s="85">
        <v>9</v>
      </c>
      <c r="AD79" s="82" t="s">
        <v>113</v>
      </c>
      <c r="AE79" s="82">
        <v>0.5</v>
      </c>
      <c r="AF79" s="84">
        <f>Table14[[#This Row],[Quantity]]*Table14[[#This Row],[Heat Load (KW)]]</f>
        <v>2.5</v>
      </c>
      <c r="AG79" s="137"/>
      <c r="AH79" s="137"/>
      <c r="AI79" s="137"/>
      <c r="AJ79" s="137"/>
      <c r="AK79" s="137"/>
      <c r="AL79" s="85" t="s">
        <v>114</v>
      </c>
      <c r="AM79" s="82">
        <v>120</v>
      </c>
      <c r="AN79" s="82">
        <v>13</v>
      </c>
      <c r="AO7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1560</v>
      </c>
      <c r="AP79" s="192">
        <f>Table14[[#This Row],[Volt-Amperes]]*Table14[[#This Row],[Quantity]]/1000</f>
        <v>7.8</v>
      </c>
      <c r="AQ79" s="82">
        <v>100</v>
      </c>
      <c r="AR79" s="74">
        <f>Table14[[#This Row],[Quantity]]*Table14[[#This Row],[Volt-Amperes]]*(10^-3)*Table14[[#This Row],[Power Factor (%)]]*0.01</f>
        <v>7.8</v>
      </c>
      <c r="AS79" s="85" t="s">
        <v>291</v>
      </c>
      <c r="AT79" s="85" t="s">
        <v>291</v>
      </c>
      <c r="AU79" s="80">
        <v>20</v>
      </c>
      <c r="AV79" s="85" t="s">
        <v>117</v>
      </c>
      <c r="AW79" s="85" t="s">
        <v>117</v>
      </c>
      <c r="AX79" s="85" t="s">
        <v>117</v>
      </c>
      <c r="AY79" s="85" t="s">
        <v>117</v>
      </c>
      <c r="AZ79" s="85" t="s">
        <v>118</v>
      </c>
      <c r="BA79" s="85" t="s">
        <v>119</v>
      </c>
      <c r="BB79" s="85" t="s">
        <v>120</v>
      </c>
      <c r="BC79" s="85" t="s">
        <v>211</v>
      </c>
      <c r="BD79" s="85" t="s">
        <v>116</v>
      </c>
      <c r="BE79" s="85" t="s">
        <v>130</v>
      </c>
      <c r="BF79" s="85">
        <v>20</v>
      </c>
      <c r="BG79" s="178" t="str">
        <f>IF(OR(Table14[[#This Row],[Volts]]&gt;50,Table14[[#This Row],[Amps]]&gt;100),"Yes","No")</f>
        <v>Yes</v>
      </c>
      <c r="BH79" s="85" t="s">
        <v>117</v>
      </c>
      <c r="BI79" s="85" t="s">
        <v>117</v>
      </c>
      <c r="BJ79" s="85" t="s">
        <v>123</v>
      </c>
      <c r="BK79" s="95" t="s">
        <v>309</v>
      </c>
      <c r="BL79" s="72" t="str">
        <f>CONCATENATE($BL$5,Table14[[#This Row],[WBS Name]])</f>
        <v>C_Instrumentation</v>
      </c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</row>
    <row r="80" spans="1:105" ht="51.65" x14ac:dyDescent="0.2">
      <c r="A80" s="76" t="s">
        <v>310</v>
      </c>
      <c r="B80" s="179">
        <f t="shared" si="5"/>
        <v>121.3</v>
      </c>
      <c r="C80" s="176" t="str">
        <f t="shared" ref="C80:C143" si="6">VLOOKUP($D80,WBS,2,FALSE)</f>
        <v>121.3.09</v>
      </c>
      <c r="D80" s="19" t="s">
        <v>140</v>
      </c>
      <c r="E80" s="70" t="s">
        <v>102</v>
      </c>
      <c r="F80" s="79" t="s">
        <v>311</v>
      </c>
      <c r="G80" s="20" t="s">
        <v>306</v>
      </c>
      <c r="H80" s="20"/>
      <c r="I80" s="20" t="s">
        <v>19</v>
      </c>
      <c r="J80" s="76" t="s">
        <v>312</v>
      </c>
      <c r="K80" s="76"/>
      <c r="L80" s="21">
        <v>1</v>
      </c>
      <c r="M80" s="80" t="s">
        <v>106</v>
      </c>
      <c r="N80" s="80" t="s">
        <v>143</v>
      </c>
      <c r="O80" s="77">
        <f t="shared" ref="O80:O93" si="7">VLOOKUP($N80,SourceReq,2,FALSE)</f>
        <v>0.25</v>
      </c>
      <c r="P80" s="81" t="s">
        <v>108</v>
      </c>
      <c r="Q80" s="82">
        <v>30</v>
      </c>
      <c r="R80" s="82">
        <v>24</v>
      </c>
      <c r="S80" s="82">
        <v>96</v>
      </c>
      <c r="T80" s="86"/>
      <c r="U80" s="137"/>
      <c r="V80" s="137"/>
      <c r="W80" s="87"/>
      <c r="X80" s="80" t="s">
        <v>308</v>
      </c>
      <c r="Y80" s="80" t="s">
        <v>308</v>
      </c>
      <c r="Z80" s="85"/>
      <c r="AA80" s="137"/>
      <c r="AB80" s="87">
        <v>0</v>
      </c>
      <c r="AC80" s="87">
        <v>9</v>
      </c>
      <c r="AD80" s="82" t="s">
        <v>113</v>
      </c>
      <c r="AE80" s="82">
        <v>0.5</v>
      </c>
      <c r="AF80" s="84">
        <f>Table14[[#This Row],[Quantity]]*Table14[[#This Row],[Heat Load (KW)]]</f>
        <v>0.5</v>
      </c>
      <c r="AG80" s="137"/>
      <c r="AH80" s="137"/>
      <c r="AI80" s="137"/>
      <c r="AJ80" s="137"/>
      <c r="AK80" s="137"/>
      <c r="AL80" s="85" t="s">
        <v>114</v>
      </c>
      <c r="AM80" s="82">
        <v>120</v>
      </c>
      <c r="AN80" s="82">
        <v>13</v>
      </c>
      <c r="AO8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1560</v>
      </c>
      <c r="AP80" s="192">
        <f>Table14[[#This Row],[Volt-Amperes]]*Table14[[#This Row],[Quantity]]/1000</f>
        <v>1.56</v>
      </c>
      <c r="AQ80" s="86">
        <v>100</v>
      </c>
      <c r="AR80" s="74">
        <f>Table14[[#This Row],[Quantity]]*Table14[[#This Row],[Volt-Amperes]]*(10^-3)*Table14[[#This Row],[Power Factor (%)]]*0.01</f>
        <v>1.56</v>
      </c>
      <c r="AS80" s="87" t="s">
        <v>291</v>
      </c>
      <c r="AT80" s="87" t="s">
        <v>291</v>
      </c>
      <c r="AU80" s="80">
        <v>20</v>
      </c>
      <c r="AV80" s="85" t="s">
        <v>117</v>
      </c>
      <c r="AW80" s="87" t="s">
        <v>117</v>
      </c>
      <c r="AX80" s="87" t="s">
        <v>117</v>
      </c>
      <c r="AY80" s="87" t="s">
        <v>117</v>
      </c>
      <c r="AZ80" s="87" t="s">
        <v>118</v>
      </c>
      <c r="BA80" s="87" t="s">
        <v>119</v>
      </c>
      <c r="BB80" s="87" t="s">
        <v>120</v>
      </c>
      <c r="BC80" s="87" t="s">
        <v>211</v>
      </c>
      <c r="BD80" s="87" t="s">
        <v>116</v>
      </c>
      <c r="BE80" s="87" t="s">
        <v>130</v>
      </c>
      <c r="BF80" s="87">
        <v>20</v>
      </c>
      <c r="BG80" s="178" t="str">
        <f>IF(OR(Table14[[#This Row],[Volts]]&gt;50,Table14[[#This Row],[Amps]]&gt;100),"Yes","No")</f>
        <v>Yes</v>
      </c>
      <c r="BH80" s="87" t="s">
        <v>117</v>
      </c>
      <c r="BI80" s="87" t="s">
        <v>117</v>
      </c>
      <c r="BJ80" s="87" t="s">
        <v>123</v>
      </c>
      <c r="BK80" s="76" t="s">
        <v>313</v>
      </c>
      <c r="BL80" s="72" t="str">
        <f>CONCATENATE($BL$5,Table14[[#This Row],[WBS Name]])</f>
        <v>C_Instrumentation</v>
      </c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</row>
    <row r="81" spans="1:105" ht="51.65" x14ac:dyDescent="0.2">
      <c r="A81" s="76" t="s">
        <v>314</v>
      </c>
      <c r="B81" s="47">
        <f t="shared" si="5"/>
        <v>121.3</v>
      </c>
      <c r="C81" s="48" t="str">
        <f t="shared" si="6"/>
        <v>121.3.09</v>
      </c>
      <c r="D81" s="19" t="s">
        <v>140</v>
      </c>
      <c r="E81" s="70" t="s">
        <v>102</v>
      </c>
      <c r="F81" s="79" t="s">
        <v>311</v>
      </c>
      <c r="G81" s="20" t="s">
        <v>141</v>
      </c>
      <c r="H81" s="20"/>
      <c r="I81" s="20" t="s">
        <v>19</v>
      </c>
      <c r="J81" s="20" t="s">
        <v>312</v>
      </c>
      <c r="K81" s="20"/>
      <c r="L81" s="21">
        <v>3</v>
      </c>
      <c r="M81" s="80" t="s">
        <v>106</v>
      </c>
      <c r="N81" s="80" t="s">
        <v>143</v>
      </c>
      <c r="O81" s="77">
        <f t="shared" si="7"/>
        <v>0.25</v>
      </c>
      <c r="P81" s="81" t="s">
        <v>108</v>
      </c>
      <c r="Q81" s="82">
        <v>30</v>
      </c>
      <c r="R81" s="82">
        <v>24</v>
      </c>
      <c r="S81" s="82">
        <v>96</v>
      </c>
      <c r="T81" s="86"/>
      <c r="U81" s="137"/>
      <c r="V81" s="137"/>
      <c r="W81" s="87"/>
      <c r="X81" s="80" t="s">
        <v>308</v>
      </c>
      <c r="Y81" s="80" t="s">
        <v>308</v>
      </c>
      <c r="Z81" s="85"/>
      <c r="AA81" s="137"/>
      <c r="AB81" s="87">
        <v>0</v>
      </c>
      <c r="AC81" s="87">
        <v>9</v>
      </c>
      <c r="AD81" s="82" t="s">
        <v>113</v>
      </c>
      <c r="AE81" s="82">
        <v>0.5</v>
      </c>
      <c r="AF81" s="84">
        <f>Table14[[#This Row],[Quantity]]*Table14[[#This Row],[Heat Load (KW)]]</f>
        <v>1.5</v>
      </c>
      <c r="AG81" s="137"/>
      <c r="AH81" s="137"/>
      <c r="AI81" s="137"/>
      <c r="AJ81" s="137"/>
      <c r="AK81" s="137"/>
      <c r="AL81" s="85" t="s">
        <v>114</v>
      </c>
      <c r="AM81" s="82">
        <v>120</v>
      </c>
      <c r="AN81" s="82">
        <v>16</v>
      </c>
      <c r="AO8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1920</v>
      </c>
      <c r="AP81" s="192">
        <f>Table14[[#This Row],[Volt-Amperes]]*Table14[[#This Row],[Quantity]]/1000</f>
        <v>5.76</v>
      </c>
      <c r="AQ81" s="86">
        <v>100</v>
      </c>
      <c r="AR81" s="74">
        <f>Table14[[#This Row],[Quantity]]*Table14[[#This Row],[Volt-Amperes]]*(10^-3)*Table14[[#This Row],[Power Factor (%)]]*0.01</f>
        <v>5.76</v>
      </c>
      <c r="AS81" s="87" t="s">
        <v>291</v>
      </c>
      <c r="AT81" s="87" t="s">
        <v>291</v>
      </c>
      <c r="AU81" s="80">
        <v>20</v>
      </c>
      <c r="AV81" s="85" t="s">
        <v>117</v>
      </c>
      <c r="AW81" s="87" t="s">
        <v>117</v>
      </c>
      <c r="AX81" s="87" t="s">
        <v>117</v>
      </c>
      <c r="AY81" s="87" t="s">
        <v>117</v>
      </c>
      <c r="AZ81" s="87" t="s">
        <v>118</v>
      </c>
      <c r="BA81" s="87" t="s">
        <v>119</v>
      </c>
      <c r="BB81" s="87" t="s">
        <v>120</v>
      </c>
      <c r="BC81" s="87" t="s">
        <v>211</v>
      </c>
      <c r="BD81" s="87" t="s">
        <v>116</v>
      </c>
      <c r="BE81" s="87" t="s">
        <v>130</v>
      </c>
      <c r="BF81" s="87">
        <v>172</v>
      </c>
      <c r="BG81" s="49" t="str">
        <f>IF(OR(Table14[[#This Row],[Volts]]&gt;50,Table14[[#This Row],[Amps]]&gt;100),"Yes","No")</f>
        <v>Yes</v>
      </c>
      <c r="BH81" s="87" t="s">
        <v>117</v>
      </c>
      <c r="BI81" s="87" t="s">
        <v>117</v>
      </c>
      <c r="BJ81" s="87" t="s">
        <v>123</v>
      </c>
      <c r="BK81" s="76" t="s">
        <v>313</v>
      </c>
      <c r="BL81" s="72" t="str">
        <f>CONCATENATE($BL$5,Table14[[#This Row],[WBS Name]])</f>
        <v>C_Instrumentation</v>
      </c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</row>
    <row r="82" spans="1:105" s="154" customFormat="1" ht="51.65" x14ac:dyDescent="0.2">
      <c r="A82" s="76" t="s">
        <v>315</v>
      </c>
      <c r="B82" s="47">
        <f t="shared" si="5"/>
        <v>121.3</v>
      </c>
      <c r="C82" s="48" t="str">
        <f t="shared" si="6"/>
        <v>121.3.09</v>
      </c>
      <c r="D82" s="19" t="s">
        <v>140</v>
      </c>
      <c r="E82" s="70" t="s">
        <v>102</v>
      </c>
      <c r="F82" s="79" t="s">
        <v>311</v>
      </c>
      <c r="G82" s="20" t="s">
        <v>316</v>
      </c>
      <c r="H82" s="20"/>
      <c r="I82" s="20" t="s">
        <v>19</v>
      </c>
      <c r="J82" s="20" t="s">
        <v>312</v>
      </c>
      <c r="K82" s="20"/>
      <c r="L82" s="21">
        <v>1</v>
      </c>
      <c r="M82" s="80" t="s">
        <v>106</v>
      </c>
      <c r="N82" s="80" t="s">
        <v>143</v>
      </c>
      <c r="O82" s="77">
        <f t="shared" si="7"/>
        <v>0.25</v>
      </c>
      <c r="P82" s="81" t="s">
        <v>108</v>
      </c>
      <c r="Q82" s="82">
        <v>30</v>
      </c>
      <c r="R82" s="82">
        <v>24</v>
      </c>
      <c r="S82" s="82">
        <v>96</v>
      </c>
      <c r="T82" s="86"/>
      <c r="U82" s="137"/>
      <c r="V82" s="137"/>
      <c r="W82" s="87"/>
      <c r="X82" s="80" t="s">
        <v>308</v>
      </c>
      <c r="Y82" s="80" t="s">
        <v>308</v>
      </c>
      <c r="Z82" s="85"/>
      <c r="AA82" s="137"/>
      <c r="AB82" s="87">
        <v>0</v>
      </c>
      <c r="AC82" s="87">
        <v>9</v>
      </c>
      <c r="AD82" s="82" t="s">
        <v>113</v>
      </c>
      <c r="AE82" s="82">
        <v>0.5</v>
      </c>
      <c r="AF82" s="84">
        <f>Table14[[#This Row],[Quantity]]*Table14[[#This Row],[Heat Load (KW)]]</f>
        <v>0.5</v>
      </c>
      <c r="AG82" s="137"/>
      <c r="AH82" s="137"/>
      <c r="AI82" s="137"/>
      <c r="AJ82" s="137"/>
      <c r="AK82" s="137"/>
      <c r="AL82" s="85" t="s">
        <v>114</v>
      </c>
      <c r="AM82" s="82">
        <v>120</v>
      </c>
      <c r="AN82" s="82">
        <v>16</v>
      </c>
      <c r="AO8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1920</v>
      </c>
      <c r="AP82" s="192">
        <f>Table14[[#This Row],[Volt-Amperes]]*Table14[[#This Row],[Quantity]]/1000</f>
        <v>1.92</v>
      </c>
      <c r="AQ82" s="86">
        <v>100</v>
      </c>
      <c r="AR82" s="74">
        <f>Table14[[#This Row],[Quantity]]*Table14[[#This Row],[Volt-Amperes]]*(10^-3)*Table14[[#This Row],[Power Factor (%)]]*0.01</f>
        <v>1.92</v>
      </c>
      <c r="AS82" s="87" t="s">
        <v>291</v>
      </c>
      <c r="AT82" s="87" t="s">
        <v>291</v>
      </c>
      <c r="AU82" s="80">
        <v>20</v>
      </c>
      <c r="AV82" s="85" t="s">
        <v>117</v>
      </c>
      <c r="AW82" s="87" t="s">
        <v>117</v>
      </c>
      <c r="AX82" s="87" t="s">
        <v>117</v>
      </c>
      <c r="AY82" s="87" t="s">
        <v>117</v>
      </c>
      <c r="AZ82" s="87" t="s">
        <v>118</v>
      </c>
      <c r="BA82" s="87" t="s">
        <v>119</v>
      </c>
      <c r="BB82" s="87" t="s">
        <v>120</v>
      </c>
      <c r="BC82" s="87" t="s">
        <v>211</v>
      </c>
      <c r="BD82" s="87" t="s">
        <v>116</v>
      </c>
      <c r="BE82" s="87" t="s">
        <v>122</v>
      </c>
      <c r="BF82" s="87">
        <v>186</v>
      </c>
      <c r="BG82" s="49" t="str">
        <f>IF(OR(Table14[[#This Row],[Volts]]&gt;50,Table14[[#This Row],[Amps]]&gt;100),"Yes","No")</f>
        <v>Yes</v>
      </c>
      <c r="BH82" s="87" t="s">
        <v>117</v>
      </c>
      <c r="BI82" s="87" t="s">
        <v>117</v>
      </c>
      <c r="BJ82" s="87" t="s">
        <v>123</v>
      </c>
      <c r="BK82" s="76" t="s">
        <v>313</v>
      </c>
      <c r="BL82" s="72" t="str">
        <f>CONCATENATE($BL$5,Table14[[#This Row],[WBS Name]])</f>
        <v>C_Instrumentation</v>
      </c>
    </row>
    <row r="83" spans="1:105" ht="51.65" x14ac:dyDescent="0.2">
      <c r="A83" s="76" t="s">
        <v>317</v>
      </c>
      <c r="B83" s="47">
        <f t="shared" si="5"/>
        <v>121.3</v>
      </c>
      <c r="C83" s="48" t="str">
        <f t="shared" si="6"/>
        <v>121.3.09</v>
      </c>
      <c r="D83" s="19" t="s">
        <v>140</v>
      </c>
      <c r="E83" s="70" t="s">
        <v>102</v>
      </c>
      <c r="F83" s="79" t="s">
        <v>311</v>
      </c>
      <c r="G83" s="20" t="s">
        <v>318</v>
      </c>
      <c r="H83" s="20"/>
      <c r="I83" s="20" t="s">
        <v>19</v>
      </c>
      <c r="J83" s="20" t="s">
        <v>312</v>
      </c>
      <c r="K83" s="20"/>
      <c r="L83" s="21">
        <v>2</v>
      </c>
      <c r="M83" s="80" t="s">
        <v>106</v>
      </c>
      <c r="N83" s="80" t="s">
        <v>153</v>
      </c>
      <c r="O83" s="77">
        <f t="shared" si="7"/>
        <v>0.5</v>
      </c>
      <c r="P83" s="81" t="s">
        <v>108</v>
      </c>
      <c r="Q83" s="82">
        <v>30</v>
      </c>
      <c r="R83" s="82">
        <v>24</v>
      </c>
      <c r="S83" s="82">
        <v>96</v>
      </c>
      <c r="T83" s="86"/>
      <c r="U83" s="137"/>
      <c r="V83" s="137"/>
      <c r="W83" s="87"/>
      <c r="X83" s="80" t="s">
        <v>308</v>
      </c>
      <c r="Y83" s="80" t="s">
        <v>308</v>
      </c>
      <c r="Z83" s="85"/>
      <c r="AA83" s="137"/>
      <c r="AB83" s="87">
        <v>0</v>
      </c>
      <c r="AC83" s="87">
        <v>9</v>
      </c>
      <c r="AD83" s="82" t="s">
        <v>113</v>
      </c>
      <c r="AE83" s="82">
        <v>0.5</v>
      </c>
      <c r="AF83" s="84">
        <f>Table14[[#This Row],[Quantity]]*Table14[[#This Row],[Heat Load (KW)]]</f>
        <v>1</v>
      </c>
      <c r="AG83" s="137"/>
      <c r="AH83" s="137"/>
      <c r="AI83" s="137"/>
      <c r="AJ83" s="137"/>
      <c r="AK83" s="137"/>
      <c r="AL83" s="85" t="s">
        <v>114</v>
      </c>
      <c r="AM83" s="82">
        <v>120</v>
      </c>
      <c r="AN83" s="82">
        <v>13</v>
      </c>
      <c r="AO8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1560</v>
      </c>
      <c r="AP83" s="192">
        <f>Table14[[#This Row],[Volt-Amperes]]*Table14[[#This Row],[Quantity]]/1000</f>
        <v>3.12</v>
      </c>
      <c r="AQ83" s="86">
        <v>100</v>
      </c>
      <c r="AR83" s="74">
        <f>Table14[[#This Row],[Quantity]]*Table14[[#This Row],[Volt-Amperes]]*(10^-3)*Table14[[#This Row],[Power Factor (%)]]*0.01</f>
        <v>3.12</v>
      </c>
      <c r="AS83" s="87" t="s">
        <v>291</v>
      </c>
      <c r="AT83" s="87" t="s">
        <v>291</v>
      </c>
      <c r="AU83" s="80">
        <v>20</v>
      </c>
      <c r="AV83" s="85" t="s">
        <v>117</v>
      </c>
      <c r="AW83" s="87" t="s">
        <v>117</v>
      </c>
      <c r="AX83" s="87" t="s">
        <v>117</v>
      </c>
      <c r="AY83" s="87" t="s">
        <v>117</v>
      </c>
      <c r="AZ83" s="87" t="s">
        <v>118</v>
      </c>
      <c r="BA83" s="87" t="s">
        <v>119</v>
      </c>
      <c r="BB83" s="87" t="s">
        <v>120</v>
      </c>
      <c r="BC83" s="87" t="s">
        <v>211</v>
      </c>
      <c r="BD83" s="87" t="s">
        <v>116</v>
      </c>
      <c r="BE83" s="87" t="s">
        <v>130</v>
      </c>
      <c r="BF83" s="87">
        <v>20</v>
      </c>
      <c r="BG83" s="49" t="str">
        <f>IF(OR(Table14[[#This Row],[Volts]]&gt;50,Table14[[#This Row],[Amps]]&gt;100),"Yes","No")</f>
        <v>Yes</v>
      </c>
      <c r="BH83" s="87" t="s">
        <v>117</v>
      </c>
      <c r="BI83" s="87" t="s">
        <v>117</v>
      </c>
      <c r="BJ83" s="87" t="s">
        <v>123</v>
      </c>
      <c r="BK83" s="76" t="s">
        <v>313</v>
      </c>
      <c r="BL83" s="72" t="str">
        <f>CONCATENATE($BL$5,Table14[[#This Row],[WBS Name]])</f>
        <v>C_Instrumentation</v>
      </c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</row>
    <row r="84" spans="1:105" ht="52.3" thickBot="1" x14ac:dyDescent="0.25">
      <c r="A84" s="76" t="s">
        <v>319</v>
      </c>
      <c r="B84" s="73">
        <f t="shared" si="5"/>
        <v>121.3</v>
      </c>
      <c r="C84" s="69" t="str">
        <f t="shared" si="6"/>
        <v>121.3.09</v>
      </c>
      <c r="D84" s="19" t="s">
        <v>140</v>
      </c>
      <c r="E84" s="70" t="s">
        <v>102</v>
      </c>
      <c r="F84" s="79" t="s">
        <v>320</v>
      </c>
      <c r="G84" s="20" t="s">
        <v>306</v>
      </c>
      <c r="H84" s="20"/>
      <c r="I84" s="20" t="s">
        <v>19</v>
      </c>
      <c r="J84" s="20" t="s">
        <v>312</v>
      </c>
      <c r="K84" s="20"/>
      <c r="L84" s="21">
        <v>1</v>
      </c>
      <c r="M84" s="80" t="s">
        <v>106</v>
      </c>
      <c r="N84" s="80" t="s">
        <v>143</v>
      </c>
      <c r="O84" s="78">
        <f t="shared" si="7"/>
        <v>0.25</v>
      </c>
      <c r="P84" s="81" t="s">
        <v>108</v>
      </c>
      <c r="Q84" s="82">
        <v>30</v>
      </c>
      <c r="R84" s="82">
        <v>24</v>
      </c>
      <c r="S84" s="82">
        <v>96</v>
      </c>
      <c r="T84" s="86"/>
      <c r="U84" s="137"/>
      <c r="V84" s="137"/>
      <c r="W84" s="87"/>
      <c r="X84" s="80" t="s">
        <v>308</v>
      </c>
      <c r="Y84" s="80" t="s">
        <v>308</v>
      </c>
      <c r="Z84" s="85"/>
      <c r="AA84" s="137"/>
      <c r="AB84" s="87">
        <v>0</v>
      </c>
      <c r="AC84" s="87">
        <v>9</v>
      </c>
      <c r="AD84" s="82" t="s">
        <v>113</v>
      </c>
      <c r="AE84" s="82">
        <v>0.5</v>
      </c>
      <c r="AF84" s="130">
        <f>Table14[[#This Row],[Quantity]]*Table14[[#This Row],[Heat Load (KW)]]</f>
        <v>0.5</v>
      </c>
      <c r="AG84" s="137"/>
      <c r="AH84" s="137"/>
      <c r="AI84" s="137"/>
      <c r="AJ84" s="137"/>
      <c r="AK84" s="137"/>
      <c r="AL84" s="85" t="s">
        <v>114</v>
      </c>
      <c r="AM84" s="82">
        <v>120</v>
      </c>
      <c r="AN84" s="82">
        <v>13</v>
      </c>
      <c r="AO84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1560</v>
      </c>
      <c r="AP84" s="195">
        <f>Table14[[#This Row],[Volt-Amperes]]*Table14[[#This Row],[Quantity]]/1000</f>
        <v>1.56</v>
      </c>
      <c r="AQ84" s="86">
        <v>100</v>
      </c>
      <c r="AR84" s="213">
        <f>Table14[[#This Row],[Quantity]]*Table14[[#This Row],[Volt-Amperes]]*(10^-3)*Table14[[#This Row],[Power Factor (%)]]*0.01</f>
        <v>1.56</v>
      </c>
      <c r="AS84" s="87" t="s">
        <v>291</v>
      </c>
      <c r="AT84" s="87" t="s">
        <v>291</v>
      </c>
      <c r="AU84" s="80">
        <v>20</v>
      </c>
      <c r="AV84" s="85" t="s">
        <v>117</v>
      </c>
      <c r="AW84" s="87" t="s">
        <v>117</v>
      </c>
      <c r="AX84" s="87" t="s">
        <v>117</v>
      </c>
      <c r="AY84" s="87" t="s">
        <v>117</v>
      </c>
      <c r="AZ84" s="87" t="s">
        <v>118</v>
      </c>
      <c r="BA84" s="87" t="s">
        <v>119</v>
      </c>
      <c r="BB84" s="87" t="s">
        <v>120</v>
      </c>
      <c r="BC84" s="87" t="s">
        <v>211</v>
      </c>
      <c r="BD84" s="87" t="s">
        <v>116</v>
      </c>
      <c r="BE84" s="87" t="s">
        <v>130</v>
      </c>
      <c r="BF84" s="87">
        <v>20</v>
      </c>
      <c r="BG84" s="146" t="str">
        <f>IF(OR(Table14[[#This Row],[Volts]]&gt;50,Table14[[#This Row],[Amps]]&gt;100),"Yes","No")</f>
        <v>Yes</v>
      </c>
      <c r="BH84" s="87" t="s">
        <v>117</v>
      </c>
      <c r="BI84" s="87" t="s">
        <v>117</v>
      </c>
      <c r="BJ84" s="87" t="s">
        <v>123</v>
      </c>
      <c r="BK84" s="76" t="s">
        <v>313</v>
      </c>
      <c r="BL84" s="72" t="str">
        <f>CONCATENATE($BL$5,Table14[[#This Row],[WBS Name]])</f>
        <v>C_Instrumentation</v>
      </c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</row>
    <row r="85" spans="1:105" ht="52.3" thickBot="1" x14ac:dyDescent="0.25">
      <c r="A85" s="76" t="s">
        <v>321</v>
      </c>
      <c r="B85" s="155">
        <f t="shared" si="5"/>
        <v>121.3</v>
      </c>
      <c r="C85" s="152" t="str">
        <f t="shared" si="6"/>
        <v>121.3.09</v>
      </c>
      <c r="D85" s="19" t="s">
        <v>140</v>
      </c>
      <c r="E85" s="70" t="s">
        <v>102</v>
      </c>
      <c r="F85" s="79" t="s">
        <v>320</v>
      </c>
      <c r="G85" s="20" t="s">
        <v>141</v>
      </c>
      <c r="H85" s="20"/>
      <c r="I85" s="20" t="s">
        <v>19</v>
      </c>
      <c r="J85" s="20" t="s">
        <v>312</v>
      </c>
      <c r="K85" s="148"/>
      <c r="L85" s="21">
        <v>3</v>
      </c>
      <c r="M85" s="80" t="s">
        <v>106</v>
      </c>
      <c r="N85" s="80" t="s">
        <v>143</v>
      </c>
      <c r="O85" s="141">
        <f t="shared" si="7"/>
        <v>0.25</v>
      </c>
      <c r="P85" s="81" t="s">
        <v>108</v>
      </c>
      <c r="Q85" s="82">
        <v>30</v>
      </c>
      <c r="R85" s="82">
        <v>24</v>
      </c>
      <c r="S85" s="82">
        <v>96</v>
      </c>
      <c r="T85" s="86"/>
      <c r="U85" s="137"/>
      <c r="V85" s="137"/>
      <c r="W85" s="87"/>
      <c r="X85" s="80" t="s">
        <v>308</v>
      </c>
      <c r="Y85" s="80" t="s">
        <v>308</v>
      </c>
      <c r="Z85" s="85"/>
      <c r="AA85" s="137"/>
      <c r="AB85" s="87">
        <v>0</v>
      </c>
      <c r="AC85" s="87">
        <v>9</v>
      </c>
      <c r="AD85" s="82" t="s">
        <v>113</v>
      </c>
      <c r="AE85" s="82">
        <v>0.5</v>
      </c>
      <c r="AF85" s="142">
        <f>Table14[[#This Row],[Quantity]]*Table14[[#This Row],[Heat Load (KW)]]</f>
        <v>1.5</v>
      </c>
      <c r="AG85" s="137"/>
      <c r="AH85" s="137"/>
      <c r="AI85" s="137"/>
      <c r="AJ85" s="137"/>
      <c r="AK85" s="137"/>
      <c r="AL85" s="85" t="s">
        <v>114</v>
      </c>
      <c r="AM85" s="82">
        <v>120</v>
      </c>
      <c r="AN85" s="82">
        <v>16</v>
      </c>
      <c r="AO85" s="25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1920</v>
      </c>
      <c r="AP85" s="253">
        <f>Table14[[#This Row],[Volt-Amperes]]*Table14[[#This Row],[Quantity]]/1000</f>
        <v>5.76</v>
      </c>
      <c r="AQ85" s="86">
        <v>100</v>
      </c>
      <c r="AR85" s="254">
        <f>Table14[[#This Row],[Quantity]]*Table14[[#This Row],[Volt-Amperes]]*(10^-3)*Table14[[#This Row],[Power Factor (%)]]*0.01</f>
        <v>5.76</v>
      </c>
      <c r="AS85" s="87" t="s">
        <v>291</v>
      </c>
      <c r="AT85" s="87" t="s">
        <v>291</v>
      </c>
      <c r="AU85" s="80">
        <v>20</v>
      </c>
      <c r="AV85" s="85" t="s">
        <v>117</v>
      </c>
      <c r="AW85" s="87" t="s">
        <v>117</v>
      </c>
      <c r="AX85" s="87" t="s">
        <v>117</v>
      </c>
      <c r="AY85" s="87" t="s">
        <v>117</v>
      </c>
      <c r="AZ85" s="87" t="s">
        <v>118</v>
      </c>
      <c r="BA85" s="87" t="s">
        <v>119</v>
      </c>
      <c r="BB85" s="87" t="s">
        <v>120</v>
      </c>
      <c r="BC85" s="87" t="s">
        <v>211</v>
      </c>
      <c r="BD85" s="87" t="s">
        <v>116</v>
      </c>
      <c r="BE85" s="87" t="s">
        <v>130</v>
      </c>
      <c r="BF85" s="87">
        <v>172</v>
      </c>
      <c r="BG85" s="190" t="str">
        <f>IF(OR(Table14[[#This Row],[Volts]]&gt;50,Table14[[#This Row],[Amps]]&gt;100),"Yes","No")</f>
        <v>Yes</v>
      </c>
      <c r="BH85" s="87" t="s">
        <v>117</v>
      </c>
      <c r="BI85" s="87" t="s">
        <v>117</v>
      </c>
      <c r="BJ85" s="87" t="s">
        <v>123</v>
      </c>
      <c r="BK85" s="76" t="s">
        <v>313</v>
      </c>
      <c r="BL85" s="72" t="str">
        <f>CONCATENATE($BL$5,Table14[[#This Row],[WBS Name]])</f>
        <v>C_Instrumentation</v>
      </c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</row>
    <row r="86" spans="1:105" ht="51.65" x14ac:dyDescent="0.2">
      <c r="A86" s="76" t="s">
        <v>322</v>
      </c>
      <c r="B86" s="122">
        <f t="shared" si="5"/>
        <v>121.3</v>
      </c>
      <c r="C86" s="123" t="str">
        <f t="shared" si="6"/>
        <v>121.3.09</v>
      </c>
      <c r="D86" s="19" t="s">
        <v>140</v>
      </c>
      <c r="E86" s="70" t="s">
        <v>102</v>
      </c>
      <c r="F86" s="79" t="s">
        <v>320</v>
      </c>
      <c r="G86" s="20" t="s">
        <v>316</v>
      </c>
      <c r="H86" s="20"/>
      <c r="I86" s="20" t="s">
        <v>19</v>
      </c>
      <c r="J86" s="20" t="s">
        <v>312</v>
      </c>
      <c r="K86" s="20"/>
      <c r="L86" s="21">
        <v>1</v>
      </c>
      <c r="M86" s="80" t="s">
        <v>106</v>
      </c>
      <c r="N86" s="80" t="s">
        <v>143</v>
      </c>
      <c r="O86" s="124">
        <f t="shared" si="7"/>
        <v>0.25</v>
      </c>
      <c r="P86" s="81" t="s">
        <v>108</v>
      </c>
      <c r="Q86" s="82">
        <v>30</v>
      </c>
      <c r="R86" s="82">
        <v>24</v>
      </c>
      <c r="S86" s="82">
        <v>96</v>
      </c>
      <c r="T86" s="86"/>
      <c r="U86" s="137"/>
      <c r="V86" s="137"/>
      <c r="W86" s="87"/>
      <c r="X86" s="80" t="s">
        <v>308</v>
      </c>
      <c r="Y86" s="80" t="s">
        <v>308</v>
      </c>
      <c r="Z86" s="85"/>
      <c r="AA86" s="137"/>
      <c r="AB86" s="87">
        <v>0</v>
      </c>
      <c r="AC86" s="87">
        <v>9</v>
      </c>
      <c r="AD86" s="82" t="s">
        <v>113</v>
      </c>
      <c r="AE86" s="82">
        <v>0.5</v>
      </c>
      <c r="AF86" s="125">
        <f>Table14[[#This Row],[Quantity]]*Table14[[#This Row],[Heat Load (KW)]]</f>
        <v>0.5</v>
      </c>
      <c r="AG86" s="137"/>
      <c r="AH86" s="137"/>
      <c r="AI86" s="137"/>
      <c r="AJ86" s="137"/>
      <c r="AK86" s="137"/>
      <c r="AL86" s="85" t="s">
        <v>114</v>
      </c>
      <c r="AM86" s="82">
        <v>120</v>
      </c>
      <c r="AN86" s="82">
        <v>16</v>
      </c>
      <c r="AO86" s="21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1920</v>
      </c>
      <c r="AP86" s="191">
        <f>Table14[[#This Row],[Volt-Amperes]]*Table14[[#This Row],[Quantity]]/1000</f>
        <v>1.92</v>
      </c>
      <c r="AQ86" s="86">
        <v>100</v>
      </c>
      <c r="AR86" s="215">
        <f>Table14[[#This Row],[Quantity]]*Table14[[#This Row],[Volt-Amperes]]*(10^-3)*Table14[[#This Row],[Power Factor (%)]]*0.01</f>
        <v>1.92</v>
      </c>
      <c r="AS86" s="87" t="s">
        <v>291</v>
      </c>
      <c r="AT86" s="87" t="s">
        <v>291</v>
      </c>
      <c r="AU86" s="80">
        <v>20</v>
      </c>
      <c r="AV86" s="85" t="s">
        <v>117</v>
      </c>
      <c r="AW86" s="87" t="s">
        <v>117</v>
      </c>
      <c r="AX86" s="87" t="s">
        <v>117</v>
      </c>
      <c r="AY86" s="87" t="s">
        <v>117</v>
      </c>
      <c r="AZ86" s="87" t="s">
        <v>118</v>
      </c>
      <c r="BA86" s="87" t="s">
        <v>119</v>
      </c>
      <c r="BB86" s="87" t="s">
        <v>120</v>
      </c>
      <c r="BC86" s="87" t="s">
        <v>211</v>
      </c>
      <c r="BD86" s="87" t="s">
        <v>116</v>
      </c>
      <c r="BE86" s="87" t="s">
        <v>122</v>
      </c>
      <c r="BF86" s="87">
        <v>186</v>
      </c>
      <c r="BG86" s="129" t="str">
        <f>IF(OR(Table14[[#This Row],[Volts]]&gt;50,Table14[[#This Row],[Amps]]&gt;100),"Yes","No")</f>
        <v>Yes</v>
      </c>
      <c r="BH86" s="87" t="s">
        <v>117</v>
      </c>
      <c r="BI86" s="87" t="s">
        <v>117</v>
      </c>
      <c r="BJ86" s="87" t="s">
        <v>123</v>
      </c>
      <c r="BK86" s="76" t="s">
        <v>313</v>
      </c>
      <c r="BL86" s="72" t="str">
        <f>CONCATENATE($BL$5,Table14[[#This Row],[WBS Name]])</f>
        <v>C_Instrumentation</v>
      </c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</row>
    <row r="87" spans="1:105" ht="51.65" x14ac:dyDescent="0.2">
      <c r="A87" s="92" t="s">
        <v>323</v>
      </c>
      <c r="B87" s="179">
        <f t="shared" si="5"/>
        <v>121.3</v>
      </c>
      <c r="C87" s="176" t="str">
        <f t="shared" si="6"/>
        <v>121.3.09</v>
      </c>
      <c r="D87" s="70" t="s">
        <v>140</v>
      </c>
      <c r="E87" s="70" t="s">
        <v>102</v>
      </c>
      <c r="F87" s="182" t="s">
        <v>320</v>
      </c>
      <c r="G87" s="71" t="s">
        <v>318</v>
      </c>
      <c r="H87" s="71"/>
      <c r="I87" s="71" t="s">
        <v>19</v>
      </c>
      <c r="J87" s="71" t="s">
        <v>312</v>
      </c>
      <c r="K87" s="71"/>
      <c r="L87" s="54">
        <v>2</v>
      </c>
      <c r="M87" s="80" t="s">
        <v>106</v>
      </c>
      <c r="N87" s="80" t="s">
        <v>153</v>
      </c>
      <c r="O87" s="77">
        <f t="shared" si="7"/>
        <v>0.5</v>
      </c>
      <c r="P87" s="80" t="s">
        <v>108</v>
      </c>
      <c r="Q87" s="82">
        <v>30</v>
      </c>
      <c r="R87" s="82">
        <v>24</v>
      </c>
      <c r="S87" s="82">
        <v>96</v>
      </c>
      <c r="T87" s="82"/>
      <c r="U87" s="137"/>
      <c r="V87" s="137"/>
      <c r="W87" s="85"/>
      <c r="X87" s="80" t="s">
        <v>308</v>
      </c>
      <c r="Y87" s="80" t="s">
        <v>308</v>
      </c>
      <c r="Z87" s="85"/>
      <c r="AA87" s="137"/>
      <c r="AB87" s="85">
        <v>0</v>
      </c>
      <c r="AC87" s="85">
        <v>9</v>
      </c>
      <c r="AD87" s="82" t="s">
        <v>113</v>
      </c>
      <c r="AE87" s="82">
        <v>0.5</v>
      </c>
      <c r="AF87" s="84">
        <f>Table14[[#This Row],[Quantity]]*Table14[[#This Row],[Heat Load (KW)]]</f>
        <v>1</v>
      </c>
      <c r="AG87" s="137"/>
      <c r="AH87" s="137"/>
      <c r="AI87" s="137"/>
      <c r="AJ87" s="137"/>
      <c r="AK87" s="137"/>
      <c r="AL87" s="85" t="s">
        <v>114</v>
      </c>
      <c r="AM87" s="82">
        <v>120</v>
      </c>
      <c r="AN87" s="82">
        <v>13</v>
      </c>
      <c r="AO8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1560</v>
      </c>
      <c r="AP87" s="192">
        <f>Table14[[#This Row],[Volt-Amperes]]*Table14[[#This Row],[Quantity]]/1000</f>
        <v>3.12</v>
      </c>
      <c r="AQ87" s="82">
        <v>100</v>
      </c>
      <c r="AR87" s="74">
        <f>Table14[[#This Row],[Quantity]]*Table14[[#This Row],[Volt-Amperes]]*(10^-3)*Table14[[#This Row],[Power Factor (%)]]*0.01</f>
        <v>3.12</v>
      </c>
      <c r="AS87" s="85" t="s">
        <v>291</v>
      </c>
      <c r="AT87" s="85" t="s">
        <v>291</v>
      </c>
      <c r="AU87" s="80">
        <v>20</v>
      </c>
      <c r="AV87" s="85" t="s">
        <v>117</v>
      </c>
      <c r="AW87" s="85" t="s">
        <v>117</v>
      </c>
      <c r="AX87" s="85" t="s">
        <v>117</v>
      </c>
      <c r="AY87" s="85" t="s">
        <v>117</v>
      </c>
      <c r="AZ87" s="85" t="s">
        <v>118</v>
      </c>
      <c r="BA87" s="85" t="s">
        <v>119</v>
      </c>
      <c r="BB87" s="85" t="s">
        <v>120</v>
      </c>
      <c r="BC87" s="85" t="s">
        <v>211</v>
      </c>
      <c r="BD87" s="85" t="s">
        <v>116</v>
      </c>
      <c r="BE87" s="85" t="s">
        <v>130</v>
      </c>
      <c r="BF87" s="85">
        <v>20</v>
      </c>
      <c r="BG87" s="178" t="str">
        <f>IF(OR(Table14[[#This Row],[Volts]]&gt;50,Table14[[#This Row],[Amps]]&gt;100),"Yes","No")</f>
        <v>Yes</v>
      </c>
      <c r="BH87" s="85" t="s">
        <v>117</v>
      </c>
      <c r="BI87" s="85" t="s">
        <v>117</v>
      </c>
      <c r="BJ87" s="85" t="s">
        <v>123</v>
      </c>
      <c r="BK87" s="76" t="s">
        <v>313</v>
      </c>
      <c r="BL87" s="72" t="str">
        <f>CONCATENATE($BL$5,Table14[[#This Row],[WBS Name]])</f>
        <v>C_Instrumentation</v>
      </c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</row>
    <row r="88" spans="1:105" ht="51.65" x14ac:dyDescent="0.2">
      <c r="A88" s="76" t="s">
        <v>324</v>
      </c>
      <c r="B88" s="179">
        <f t="shared" si="5"/>
        <v>121.3</v>
      </c>
      <c r="C88" s="176" t="str">
        <f t="shared" si="6"/>
        <v>121.3.09</v>
      </c>
      <c r="D88" s="19" t="s">
        <v>140</v>
      </c>
      <c r="E88" s="70" t="s">
        <v>102</v>
      </c>
      <c r="F88" s="20" t="s">
        <v>103</v>
      </c>
      <c r="G88" s="20" t="s">
        <v>306</v>
      </c>
      <c r="H88" s="20"/>
      <c r="I88" s="20" t="s">
        <v>19</v>
      </c>
      <c r="J88" s="20" t="s">
        <v>312</v>
      </c>
      <c r="K88" s="20"/>
      <c r="L88" s="21">
        <v>1</v>
      </c>
      <c r="M88" s="80" t="s">
        <v>106</v>
      </c>
      <c r="N88" s="80" t="s">
        <v>143</v>
      </c>
      <c r="O88" s="77">
        <f t="shared" si="7"/>
        <v>0.25</v>
      </c>
      <c r="P88" s="81" t="s">
        <v>108</v>
      </c>
      <c r="Q88" s="82">
        <v>30</v>
      </c>
      <c r="R88" s="82">
        <v>24</v>
      </c>
      <c r="S88" s="82">
        <v>96</v>
      </c>
      <c r="T88" s="86"/>
      <c r="U88" s="137"/>
      <c r="V88" s="137"/>
      <c r="W88" s="87"/>
      <c r="X88" s="80" t="s">
        <v>308</v>
      </c>
      <c r="Y88" s="80" t="s">
        <v>308</v>
      </c>
      <c r="Z88" s="85"/>
      <c r="AA88" s="137"/>
      <c r="AB88" s="87">
        <v>0</v>
      </c>
      <c r="AC88" s="87">
        <v>9</v>
      </c>
      <c r="AD88" s="82" t="s">
        <v>113</v>
      </c>
      <c r="AE88" s="82">
        <v>0.5</v>
      </c>
      <c r="AF88" s="84">
        <f>Table14[[#This Row],[Quantity]]*Table14[[#This Row],[Heat Load (KW)]]</f>
        <v>0.5</v>
      </c>
      <c r="AG88" s="137"/>
      <c r="AH88" s="137"/>
      <c r="AI88" s="137"/>
      <c r="AJ88" s="137"/>
      <c r="AK88" s="137"/>
      <c r="AL88" s="85" t="s">
        <v>114</v>
      </c>
      <c r="AM88" s="82">
        <v>120</v>
      </c>
      <c r="AN88" s="82">
        <v>13</v>
      </c>
      <c r="AO8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1560</v>
      </c>
      <c r="AP88" s="192">
        <f>Table14[[#This Row],[Volt-Amperes]]*Table14[[#This Row],[Quantity]]/1000</f>
        <v>1.56</v>
      </c>
      <c r="AQ88" s="86">
        <v>100</v>
      </c>
      <c r="AR88" s="74">
        <f>Table14[[#This Row],[Quantity]]*Table14[[#This Row],[Volt-Amperes]]*(10^-3)*Table14[[#This Row],[Power Factor (%)]]*0.01</f>
        <v>1.56</v>
      </c>
      <c r="AS88" s="87" t="s">
        <v>291</v>
      </c>
      <c r="AT88" s="87" t="s">
        <v>291</v>
      </c>
      <c r="AU88" s="80">
        <v>20</v>
      </c>
      <c r="AV88" s="85" t="s">
        <v>117</v>
      </c>
      <c r="AW88" s="87" t="s">
        <v>117</v>
      </c>
      <c r="AX88" s="87" t="s">
        <v>117</v>
      </c>
      <c r="AY88" s="87" t="s">
        <v>117</v>
      </c>
      <c r="AZ88" s="87" t="s">
        <v>118</v>
      </c>
      <c r="BA88" s="87" t="s">
        <v>119</v>
      </c>
      <c r="BB88" s="87" t="s">
        <v>120</v>
      </c>
      <c r="BC88" s="87" t="s">
        <v>211</v>
      </c>
      <c r="BD88" s="87" t="s">
        <v>116</v>
      </c>
      <c r="BE88" s="87" t="s">
        <v>130</v>
      </c>
      <c r="BF88" s="87">
        <v>20</v>
      </c>
      <c r="BG88" s="178" t="str">
        <f>IF(OR(Table14[[#This Row],[Volts]]&gt;50,Table14[[#This Row],[Amps]]&gt;100),"Yes","No")</f>
        <v>Yes</v>
      </c>
      <c r="BH88" s="87" t="s">
        <v>117</v>
      </c>
      <c r="BI88" s="87" t="s">
        <v>117</v>
      </c>
      <c r="BJ88" s="87" t="s">
        <v>123</v>
      </c>
      <c r="BK88" s="76" t="s">
        <v>313</v>
      </c>
      <c r="BL88" s="72" t="str">
        <f>CONCATENATE($BL$5,Table14[[#This Row],[WBS Name]])</f>
        <v>C_Instrumentation</v>
      </c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</row>
    <row r="89" spans="1:105" ht="51.65" x14ac:dyDescent="0.2">
      <c r="A89" s="76" t="s">
        <v>325</v>
      </c>
      <c r="B89" s="47">
        <f t="shared" si="5"/>
        <v>121.3</v>
      </c>
      <c r="C89" s="48" t="str">
        <f t="shared" si="6"/>
        <v>121.3.09</v>
      </c>
      <c r="D89" s="19" t="s">
        <v>140</v>
      </c>
      <c r="E89" s="70" t="s">
        <v>102</v>
      </c>
      <c r="F89" s="20" t="s">
        <v>103</v>
      </c>
      <c r="G89" s="20" t="s">
        <v>141</v>
      </c>
      <c r="H89" s="20"/>
      <c r="I89" s="20" t="s">
        <v>19</v>
      </c>
      <c r="J89" s="20" t="s">
        <v>312</v>
      </c>
      <c r="K89" s="20"/>
      <c r="L89" s="21">
        <v>3</v>
      </c>
      <c r="M89" s="80" t="s">
        <v>106</v>
      </c>
      <c r="N89" s="80" t="s">
        <v>143</v>
      </c>
      <c r="O89" s="77">
        <f t="shared" si="7"/>
        <v>0.25</v>
      </c>
      <c r="P89" s="81" t="s">
        <v>108</v>
      </c>
      <c r="Q89" s="82">
        <v>30</v>
      </c>
      <c r="R89" s="82">
        <v>24</v>
      </c>
      <c r="S89" s="82">
        <v>96</v>
      </c>
      <c r="T89" s="82"/>
      <c r="U89" s="137"/>
      <c r="V89" s="137"/>
      <c r="W89" s="85"/>
      <c r="X89" s="80" t="s">
        <v>308</v>
      </c>
      <c r="Y89" s="80" t="s">
        <v>308</v>
      </c>
      <c r="Z89" s="85"/>
      <c r="AA89" s="137"/>
      <c r="AB89" s="85">
        <v>0</v>
      </c>
      <c r="AC89" s="85">
        <v>9</v>
      </c>
      <c r="AD89" s="82" t="s">
        <v>113</v>
      </c>
      <c r="AE89" s="82">
        <v>0.5</v>
      </c>
      <c r="AF89" s="84">
        <f>Table14[[#This Row],[Quantity]]*Table14[[#This Row],[Heat Load (KW)]]</f>
        <v>1.5</v>
      </c>
      <c r="AG89" s="137"/>
      <c r="AH89" s="137"/>
      <c r="AI89" s="137"/>
      <c r="AJ89" s="137"/>
      <c r="AK89" s="137"/>
      <c r="AL89" s="85" t="s">
        <v>114</v>
      </c>
      <c r="AM89" s="82">
        <v>120</v>
      </c>
      <c r="AN89" s="187">
        <v>16</v>
      </c>
      <c r="AO8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1920</v>
      </c>
      <c r="AP89" s="335">
        <f>Table14[[#This Row],[Volt-Amperes]]*Table14[[#This Row],[Quantity]]/1000</f>
        <v>5.76</v>
      </c>
      <c r="AQ89" s="86">
        <v>100</v>
      </c>
      <c r="AR89" s="198">
        <f>Table14[[#This Row],[Quantity]]*Table14[[#This Row],[Volt-Amperes]]*(10^-3)*Table14[[#This Row],[Power Factor (%)]]*0.01</f>
        <v>5.76</v>
      </c>
      <c r="AS89" s="87" t="s">
        <v>291</v>
      </c>
      <c r="AT89" s="87" t="s">
        <v>291</v>
      </c>
      <c r="AU89" s="80">
        <v>20</v>
      </c>
      <c r="AV89" s="85" t="s">
        <v>117</v>
      </c>
      <c r="AW89" s="87" t="s">
        <v>117</v>
      </c>
      <c r="AX89" s="87" t="s">
        <v>117</v>
      </c>
      <c r="AY89" s="87" t="s">
        <v>117</v>
      </c>
      <c r="AZ89" s="87" t="s">
        <v>118</v>
      </c>
      <c r="BA89" s="87" t="s">
        <v>119</v>
      </c>
      <c r="BB89" s="87" t="s">
        <v>120</v>
      </c>
      <c r="BC89" s="87" t="s">
        <v>211</v>
      </c>
      <c r="BD89" s="87" t="s">
        <v>116</v>
      </c>
      <c r="BE89" s="87" t="s">
        <v>130</v>
      </c>
      <c r="BF89" s="87">
        <v>172</v>
      </c>
      <c r="BG89" s="49" t="str">
        <f>IF(OR(Table14[[#This Row],[Volts]]&gt;50,Table14[[#This Row],[Amps]]&gt;100),"Yes","No")</f>
        <v>Yes</v>
      </c>
      <c r="BH89" s="87" t="s">
        <v>117</v>
      </c>
      <c r="BI89" s="87" t="s">
        <v>117</v>
      </c>
      <c r="BJ89" s="87" t="s">
        <v>123</v>
      </c>
      <c r="BK89" s="76" t="s">
        <v>313</v>
      </c>
      <c r="BL89" s="72" t="str">
        <f>CONCATENATE($BL$5,Table14[[#This Row],[WBS Name]])</f>
        <v>C_Instrumentation</v>
      </c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</row>
    <row r="90" spans="1:105" ht="51.65" x14ac:dyDescent="0.2">
      <c r="A90" s="76" t="s">
        <v>326</v>
      </c>
      <c r="B90" s="47">
        <f t="shared" si="5"/>
        <v>121.3</v>
      </c>
      <c r="C90" s="48" t="str">
        <f t="shared" si="6"/>
        <v>121.3.09</v>
      </c>
      <c r="D90" s="19" t="s">
        <v>140</v>
      </c>
      <c r="E90" s="70" t="s">
        <v>102</v>
      </c>
      <c r="F90" s="20" t="s">
        <v>103</v>
      </c>
      <c r="G90" s="20" t="s">
        <v>316</v>
      </c>
      <c r="H90" s="20"/>
      <c r="I90" s="20" t="s">
        <v>19</v>
      </c>
      <c r="J90" s="20" t="s">
        <v>312</v>
      </c>
      <c r="K90" s="20"/>
      <c r="L90" s="21">
        <v>2</v>
      </c>
      <c r="M90" s="80" t="s">
        <v>106</v>
      </c>
      <c r="N90" s="80" t="s">
        <v>143</v>
      </c>
      <c r="O90" s="77">
        <f t="shared" si="7"/>
        <v>0.25</v>
      </c>
      <c r="P90" s="81" t="s">
        <v>108</v>
      </c>
      <c r="Q90" s="82">
        <v>30</v>
      </c>
      <c r="R90" s="82">
        <v>24</v>
      </c>
      <c r="S90" s="82">
        <v>96</v>
      </c>
      <c r="T90" s="82"/>
      <c r="U90" s="137"/>
      <c r="V90" s="137"/>
      <c r="W90" s="85"/>
      <c r="X90" s="80" t="s">
        <v>308</v>
      </c>
      <c r="Y90" s="80" t="s">
        <v>308</v>
      </c>
      <c r="Z90" s="85"/>
      <c r="AA90" s="137"/>
      <c r="AB90" s="85">
        <v>0</v>
      </c>
      <c r="AC90" s="85">
        <v>9</v>
      </c>
      <c r="AD90" s="82" t="s">
        <v>113</v>
      </c>
      <c r="AE90" s="82">
        <v>0.5</v>
      </c>
      <c r="AF90" s="84">
        <f>Table14[[#This Row],[Quantity]]*Table14[[#This Row],[Heat Load (KW)]]</f>
        <v>1</v>
      </c>
      <c r="AG90" s="137"/>
      <c r="AH90" s="137"/>
      <c r="AI90" s="137"/>
      <c r="AJ90" s="137"/>
      <c r="AK90" s="137"/>
      <c r="AL90" s="85" t="s">
        <v>114</v>
      </c>
      <c r="AM90" s="82">
        <v>120</v>
      </c>
      <c r="AN90" s="187">
        <v>16</v>
      </c>
      <c r="AO9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1920</v>
      </c>
      <c r="AP90" s="335">
        <f>Table14[[#This Row],[Volt-Amperes]]*Table14[[#This Row],[Quantity]]/1000</f>
        <v>3.84</v>
      </c>
      <c r="AQ90" s="86">
        <v>100</v>
      </c>
      <c r="AR90" s="198">
        <f>Table14[[#This Row],[Quantity]]*Table14[[#This Row],[Volt-Amperes]]*(10^-3)*Table14[[#This Row],[Power Factor (%)]]*0.01</f>
        <v>3.84</v>
      </c>
      <c r="AS90" s="87" t="s">
        <v>291</v>
      </c>
      <c r="AT90" s="87" t="s">
        <v>291</v>
      </c>
      <c r="AU90" s="80">
        <v>20</v>
      </c>
      <c r="AV90" s="85" t="s">
        <v>117</v>
      </c>
      <c r="AW90" s="87" t="s">
        <v>117</v>
      </c>
      <c r="AX90" s="87" t="s">
        <v>117</v>
      </c>
      <c r="AY90" s="87" t="s">
        <v>117</v>
      </c>
      <c r="AZ90" s="87" t="s">
        <v>118</v>
      </c>
      <c r="BA90" s="87" t="s">
        <v>119</v>
      </c>
      <c r="BB90" s="87" t="s">
        <v>120</v>
      </c>
      <c r="BC90" s="87" t="s">
        <v>211</v>
      </c>
      <c r="BD90" s="87" t="s">
        <v>116</v>
      </c>
      <c r="BE90" s="87" t="s">
        <v>122</v>
      </c>
      <c r="BF90" s="87">
        <v>186</v>
      </c>
      <c r="BG90" s="49" t="str">
        <f>IF(OR(Table14[[#This Row],[Volts]]&gt;50,Table14[[#This Row],[Amps]]&gt;100),"Yes","No")</f>
        <v>Yes</v>
      </c>
      <c r="BH90" s="87" t="s">
        <v>117</v>
      </c>
      <c r="BI90" s="87" t="s">
        <v>117</v>
      </c>
      <c r="BJ90" s="87" t="s">
        <v>123</v>
      </c>
      <c r="BK90" s="76" t="s">
        <v>313</v>
      </c>
      <c r="BL90" s="72" t="str">
        <f>CONCATENATE($BL$5,Table14[[#This Row],[WBS Name]])</f>
        <v>C_Instrumentation</v>
      </c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</row>
    <row r="91" spans="1:105" s="154" customFormat="1" ht="25.85" x14ac:dyDescent="0.2">
      <c r="A91" s="76" t="s">
        <v>327</v>
      </c>
      <c r="B91" s="47">
        <f t="shared" si="5"/>
        <v>121.3</v>
      </c>
      <c r="C91" s="48" t="str">
        <f t="shared" si="6"/>
        <v>121.3.09</v>
      </c>
      <c r="D91" s="19" t="s">
        <v>140</v>
      </c>
      <c r="E91" s="70" t="s">
        <v>221</v>
      </c>
      <c r="F91" s="20" t="s">
        <v>260</v>
      </c>
      <c r="G91" s="20" t="s">
        <v>328</v>
      </c>
      <c r="H91" s="76"/>
      <c r="I91" s="20" t="s">
        <v>329</v>
      </c>
      <c r="J91" s="76" t="s">
        <v>330</v>
      </c>
      <c r="K91" s="20"/>
      <c r="L91" s="21">
        <v>1</v>
      </c>
      <c r="M91" s="80" t="s">
        <v>106</v>
      </c>
      <c r="N91" s="80" t="s">
        <v>153</v>
      </c>
      <c r="O91" s="77">
        <f t="shared" si="7"/>
        <v>0.5</v>
      </c>
      <c r="P91" s="81" t="s">
        <v>108</v>
      </c>
      <c r="Q91" s="82">
        <v>216</v>
      </c>
      <c r="R91" s="82">
        <v>180</v>
      </c>
      <c r="S91" s="82">
        <v>96</v>
      </c>
      <c r="T91" s="86"/>
      <c r="U91" s="137"/>
      <c r="V91" s="137"/>
      <c r="W91" s="86"/>
      <c r="X91" s="82" t="s">
        <v>331</v>
      </c>
      <c r="Y91" s="82" t="s">
        <v>331</v>
      </c>
      <c r="Z91" s="82"/>
      <c r="AA91" s="137"/>
      <c r="AB91" s="86"/>
      <c r="AC91" s="86"/>
      <c r="AD91" s="82" t="s">
        <v>113</v>
      </c>
      <c r="AE91" s="82"/>
      <c r="AF91" s="84">
        <f>Table14[[#This Row],[Quantity]]*Table14[[#This Row],[Heat Load (KW)]]</f>
        <v>0</v>
      </c>
      <c r="AG91" s="137"/>
      <c r="AH91" s="137"/>
      <c r="AI91" s="137"/>
      <c r="AJ91" s="137"/>
      <c r="AK91" s="137"/>
      <c r="AL91" s="80" t="s">
        <v>210</v>
      </c>
      <c r="AM91" s="82">
        <v>208</v>
      </c>
      <c r="AN91" s="82">
        <v>15</v>
      </c>
      <c r="AO9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5403.9985196148964</v>
      </c>
      <c r="AP91" s="192">
        <f>Table14[[#This Row],[Volt-Amperes]]*Table14[[#This Row],[Quantity]]/1000</f>
        <v>5.4039985196148965</v>
      </c>
      <c r="AQ91" s="86">
        <v>100</v>
      </c>
      <c r="AR91" s="74">
        <f>Table14[[#This Row],[Quantity]]*Table14[[#This Row],[Volt-Amperes]]*(10^-3)*Table14[[#This Row],[Power Factor (%)]]*0.01</f>
        <v>5.4039985196148965</v>
      </c>
      <c r="AS91" s="86"/>
      <c r="AT91" s="86"/>
      <c r="AU91" s="103"/>
      <c r="AV91" s="80"/>
      <c r="AW91" s="86"/>
      <c r="AX91" s="86"/>
      <c r="AY91" s="86"/>
      <c r="AZ91" s="86" t="s">
        <v>165</v>
      </c>
      <c r="BA91" s="86"/>
      <c r="BB91" s="86"/>
      <c r="BC91" s="86"/>
      <c r="BD91" s="81"/>
      <c r="BE91" s="87"/>
      <c r="BF91" s="87"/>
      <c r="BG91" s="88" t="str">
        <f>IF(OR(Table14[[#This Row],[Volts]]&gt;50,Table14[[#This Row],[Amps]]&gt;100),"Yes","No")</f>
        <v>Yes</v>
      </c>
      <c r="BH91" s="86"/>
      <c r="BI91" s="86"/>
      <c r="BJ91" s="86"/>
      <c r="BK91" s="76" t="s">
        <v>332</v>
      </c>
      <c r="BL91" s="72" t="str">
        <f>CONCATENATE($BL$5,Table14[[#This Row],[WBS Name]])</f>
        <v>C_Instrumentation</v>
      </c>
    </row>
    <row r="92" spans="1:105" ht="25.85" x14ac:dyDescent="0.2">
      <c r="A92" s="76" t="s">
        <v>333</v>
      </c>
      <c r="B92" s="47">
        <f t="shared" si="5"/>
        <v>121.3</v>
      </c>
      <c r="C92" s="48" t="str">
        <f t="shared" si="6"/>
        <v>121.3.09</v>
      </c>
      <c r="D92" s="19" t="s">
        <v>140</v>
      </c>
      <c r="E92" s="70" t="s">
        <v>334</v>
      </c>
      <c r="F92" s="20" t="s">
        <v>335</v>
      </c>
      <c r="G92" s="20" t="s">
        <v>328</v>
      </c>
      <c r="H92" s="76"/>
      <c r="I92" s="22" t="s">
        <v>329</v>
      </c>
      <c r="J92" s="76" t="s">
        <v>336</v>
      </c>
      <c r="K92" s="20"/>
      <c r="L92" s="21">
        <v>1</v>
      </c>
      <c r="M92" s="80" t="s">
        <v>106</v>
      </c>
      <c r="N92" s="80" t="s">
        <v>153</v>
      </c>
      <c r="O92" s="77">
        <f t="shared" si="7"/>
        <v>0.5</v>
      </c>
      <c r="P92" s="81" t="s">
        <v>108</v>
      </c>
      <c r="Q92" s="82">
        <v>216</v>
      </c>
      <c r="R92" s="82">
        <v>180</v>
      </c>
      <c r="S92" s="82">
        <v>96</v>
      </c>
      <c r="T92" s="86"/>
      <c r="U92" s="137"/>
      <c r="V92" s="137"/>
      <c r="W92" s="86"/>
      <c r="X92" s="82" t="s">
        <v>331</v>
      </c>
      <c r="Y92" s="82" t="s">
        <v>331</v>
      </c>
      <c r="Z92" s="82"/>
      <c r="AA92" s="137"/>
      <c r="AB92" s="86"/>
      <c r="AC92" s="86"/>
      <c r="AD92" s="82"/>
      <c r="AE92" s="82"/>
      <c r="AF92" s="84">
        <f>Table14[[#This Row],[Quantity]]*Table14[[#This Row],[Heat Load (KW)]]</f>
        <v>0</v>
      </c>
      <c r="AG92" s="137"/>
      <c r="AH92" s="137"/>
      <c r="AI92" s="137"/>
      <c r="AJ92" s="137"/>
      <c r="AK92" s="137"/>
      <c r="AL92" s="80" t="s">
        <v>210</v>
      </c>
      <c r="AM92" s="82">
        <v>208</v>
      </c>
      <c r="AN92" s="82">
        <v>15</v>
      </c>
      <c r="AO9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5403.9985196148964</v>
      </c>
      <c r="AP92" s="192">
        <f>Table14[[#This Row],[Volt-Amperes]]*Table14[[#This Row],[Quantity]]/1000</f>
        <v>5.4039985196148965</v>
      </c>
      <c r="AQ92" s="86">
        <v>100</v>
      </c>
      <c r="AR92" s="74">
        <f>Table14[[#This Row],[Quantity]]*Table14[[#This Row],[Volt-Amperes]]*(10^-3)*Table14[[#This Row],[Power Factor (%)]]*0.01</f>
        <v>5.4039985196148965</v>
      </c>
      <c r="AS92" s="86"/>
      <c r="AT92" s="86"/>
      <c r="AU92" s="103"/>
      <c r="AV92" s="80"/>
      <c r="AW92" s="86"/>
      <c r="AX92" s="86"/>
      <c r="AY92" s="86"/>
      <c r="AZ92" s="86" t="s">
        <v>165</v>
      </c>
      <c r="BA92" s="86"/>
      <c r="BB92" s="86"/>
      <c r="BC92" s="86"/>
      <c r="BD92" s="81"/>
      <c r="BE92" s="87"/>
      <c r="BF92" s="87"/>
      <c r="BG92" s="88" t="str">
        <f>IF(OR(Table14[[#This Row],[Volts]]&gt;50,Table14[[#This Row],[Amps]]&gt;100),"Yes","No")</f>
        <v>Yes</v>
      </c>
      <c r="BH92" s="86"/>
      <c r="BI92" s="86"/>
      <c r="BJ92" s="86"/>
      <c r="BK92" s="76" t="s">
        <v>332</v>
      </c>
      <c r="BL92" s="72" t="str">
        <f>CONCATENATE($BL$5,Table14[[#This Row],[WBS Name]])</f>
        <v>C_Instrumentation</v>
      </c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</row>
    <row r="93" spans="1:105" ht="52.3" thickBot="1" x14ac:dyDescent="0.25">
      <c r="A93" s="76" t="s">
        <v>337</v>
      </c>
      <c r="B93" s="47">
        <f t="shared" si="5"/>
        <v>121.3</v>
      </c>
      <c r="C93" s="69" t="str">
        <f t="shared" si="6"/>
        <v>121.3.09</v>
      </c>
      <c r="D93" s="19" t="s">
        <v>140</v>
      </c>
      <c r="E93" s="70" t="s">
        <v>102</v>
      </c>
      <c r="F93" s="20" t="s">
        <v>103</v>
      </c>
      <c r="G93" s="20" t="s">
        <v>338</v>
      </c>
      <c r="H93" s="76"/>
      <c r="I93" s="20" t="s">
        <v>19</v>
      </c>
      <c r="J93" s="20" t="s">
        <v>312</v>
      </c>
      <c r="K93" s="20"/>
      <c r="L93" s="21">
        <v>2</v>
      </c>
      <c r="M93" s="80" t="s">
        <v>106</v>
      </c>
      <c r="N93" s="80" t="s">
        <v>143</v>
      </c>
      <c r="O93" s="78">
        <f t="shared" si="7"/>
        <v>0.25</v>
      </c>
      <c r="P93" s="81" t="s">
        <v>108</v>
      </c>
      <c r="Q93" s="82">
        <v>30</v>
      </c>
      <c r="R93" s="82">
        <v>24</v>
      </c>
      <c r="S93" s="82">
        <v>96</v>
      </c>
      <c r="T93" s="86"/>
      <c r="U93" s="137"/>
      <c r="V93" s="137"/>
      <c r="W93" s="87"/>
      <c r="X93" s="80" t="s">
        <v>308</v>
      </c>
      <c r="Y93" s="80" t="s">
        <v>308</v>
      </c>
      <c r="Z93" s="85"/>
      <c r="AA93" s="137"/>
      <c r="AB93" s="87">
        <v>0</v>
      </c>
      <c r="AC93" s="87">
        <v>9</v>
      </c>
      <c r="AD93" s="82" t="s">
        <v>113</v>
      </c>
      <c r="AE93" s="82">
        <v>0.5</v>
      </c>
      <c r="AF93" s="130">
        <f>Table14[[#This Row],[Quantity]]*Table14[[#This Row],[Heat Load (KW)]]</f>
        <v>1</v>
      </c>
      <c r="AG93" s="137"/>
      <c r="AH93" s="137"/>
      <c r="AI93" s="137"/>
      <c r="AJ93" s="137"/>
      <c r="AK93" s="137"/>
      <c r="AL93" s="85" t="s">
        <v>114</v>
      </c>
      <c r="AM93" s="82">
        <v>120</v>
      </c>
      <c r="AN93" s="82">
        <v>16</v>
      </c>
      <c r="AO93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1920</v>
      </c>
      <c r="AP93" s="195">
        <f>Table14[[#This Row],[Volt-Amperes]]*Table14[[#This Row],[Quantity]]/1000</f>
        <v>3.84</v>
      </c>
      <c r="AQ93" s="86">
        <v>100</v>
      </c>
      <c r="AR93" s="213">
        <f>Table14[[#This Row],[Quantity]]*Table14[[#This Row],[Volt-Amperes]]*(10^-3)*Table14[[#This Row],[Power Factor (%)]]*0.01</f>
        <v>3.84</v>
      </c>
      <c r="AS93" s="87" t="s">
        <v>291</v>
      </c>
      <c r="AT93" s="87" t="s">
        <v>291</v>
      </c>
      <c r="AU93" s="80">
        <v>20</v>
      </c>
      <c r="AV93" s="85" t="s">
        <v>117</v>
      </c>
      <c r="AW93" s="87" t="s">
        <v>117</v>
      </c>
      <c r="AX93" s="87" t="s">
        <v>117</v>
      </c>
      <c r="AY93" s="87" t="s">
        <v>117</v>
      </c>
      <c r="AZ93" s="87" t="s">
        <v>118</v>
      </c>
      <c r="BA93" s="87" t="s">
        <v>119</v>
      </c>
      <c r="BB93" s="87" t="s">
        <v>120</v>
      </c>
      <c r="BC93" s="87" t="s">
        <v>211</v>
      </c>
      <c r="BD93" s="87" t="s">
        <v>116</v>
      </c>
      <c r="BE93" s="87" t="s">
        <v>130</v>
      </c>
      <c r="BF93" s="87">
        <v>40</v>
      </c>
      <c r="BG93" s="146" t="str">
        <f>IF(OR(Table14[[#This Row],[Volts]]&gt;50,Table14[[#This Row],[Amps]]&gt;100),"Yes","No")</f>
        <v>Yes</v>
      </c>
      <c r="BH93" s="87" t="s">
        <v>117</v>
      </c>
      <c r="BI93" s="87" t="s">
        <v>117</v>
      </c>
      <c r="BJ93" s="87" t="s">
        <v>123</v>
      </c>
      <c r="BK93" s="76" t="s">
        <v>313</v>
      </c>
      <c r="BL93" s="72" t="str">
        <f>CONCATENATE($BL$5,Table14[[#This Row],[WBS Name]])</f>
        <v>C_Instrumentation</v>
      </c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</row>
    <row r="94" spans="1:105" ht="39.4" thickBot="1" x14ac:dyDescent="0.25">
      <c r="A94" s="76" t="s">
        <v>339</v>
      </c>
      <c r="B94" s="155">
        <f t="shared" ref="B94:B124" si="8">VLOOKUP($D94,WBSIDs,2,FALSE)</f>
        <v>121.3</v>
      </c>
      <c r="C94" s="152" t="str">
        <f t="shared" si="6"/>
        <v>121.3.04</v>
      </c>
      <c r="D94" s="19" t="s">
        <v>340</v>
      </c>
      <c r="E94" s="70" t="s">
        <v>221</v>
      </c>
      <c r="F94" s="20" t="s">
        <v>305</v>
      </c>
      <c r="G94" s="20" t="s">
        <v>341</v>
      </c>
      <c r="H94" s="76"/>
      <c r="I94" s="20"/>
      <c r="J94" s="76" t="s">
        <v>342</v>
      </c>
      <c r="K94" s="216"/>
      <c r="L94" s="21">
        <v>1</v>
      </c>
      <c r="M94" s="80" t="s">
        <v>253</v>
      </c>
      <c r="N94" s="80" t="s">
        <v>143</v>
      </c>
      <c r="O94" s="141">
        <v>0.3</v>
      </c>
      <c r="P94" s="87" t="s">
        <v>343</v>
      </c>
      <c r="Q94" s="82">
        <v>84</v>
      </c>
      <c r="R94" s="82">
        <v>48</v>
      </c>
      <c r="S94" s="82">
        <v>96</v>
      </c>
      <c r="T94" s="86"/>
      <c r="U94" s="87"/>
      <c r="V94" s="81" t="s">
        <v>116</v>
      </c>
      <c r="W94" s="87"/>
      <c r="X94" s="80" t="s">
        <v>344</v>
      </c>
      <c r="Y94" s="80" t="s">
        <v>344</v>
      </c>
      <c r="Z94" s="85"/>
      <c r="AA94" s="90"/>
      <c r="AB94" s="87"/>
      <c r="AC94" s="87">
        <v>10</v>
      </c>
      <c r="AD94" s="82" t="s">
        <v>113</v>
      </c>
      <c r="AE94" s="82">
        <v>0.4</v>
      </c>
      <c r="AF94" s="142">
        <f>Table14[[#This Row],[Quantity]]*Table14[[#This Row],[Heat Load (KW)]]</f>
        <v>0.4</v>
      </c>
      <c r="AG94" s="91"/>
      <c r="AH94" s="137"/>
      <c r="AI94" s="137"/>
      <c r="AJ94" s="137"/>
      <c r="AK94" s="137"/>
      <c r="AL94" s="85" t="s">
        <v>114</v>
      </c>
      <c r="AM94" s="82">
        <v>120</v>
      </c>
      <c r="AN94" s="82">
        <v>3.5</v>
      </c>
      <c r="AO94" s="25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94" s="253">
        <f>Table14[[#This Row],[Volt-Amperes]]*Table14[[#This Row],[Quantity]]/1000</f>
        <v>0.42</v>
      </c>
      <c r="AQ94" s="86">
        <v>100</v>
      </c>
      <c r="AR94" s="254">
        <f>Table14[[#This Row],[Quantity]]*Table14[[#This Row],[Volt-Amperes]]*(10^-3)*Table14[[#This Row],[Power Factor (%)]]*0.01</f>
        <v>0.42</v>
      </c>
      <c r="AS94" s="87" t="s">
        <v>345</v>
      </c>
      <c r="AT94" s="87">
        <v>0.4</v>
      </c>
      <c r="AU94" s="80">
        <v>20</v>
      </c>
      <c r="AV94" s="85" t="s">
        <v>116</v>
      </c>
      <c r="AW94" s="87"/>
      <c r="AX94" s="87"/>
      <c r="AY94" s="87"/>
      <c r="AZ94" s="150" t="s">
        <v>165</v>
      </c>
      <c r="BA94" s="150" t="s">
        <v>119</v>
      </c>
      <c r="BB94" s="150" t="s">
        <v>120</v>
      </c>
      <c r="BC94" s="150" t="s">
        <v>121</v>
      </c>
      <c r="BD94" s="87" t="s">
        <v>116</v>
      </c>
      <c r="BE94" s="87" t="s">
        <v>130</v>
      </c>
      <c r="BF94" s="87">
        <v>16</v>
      </c>
      <c r="BG94" s="190" t="str">
        <f>IF(OR(Table14[[#This Row],[Volts]]&gt;50,Table14[[#This Row],[Amps]]&gt;100),"Yes","No")</f>
        <v>Yes</v>
      </c>
      <c r="BH94" s="87" t="s">
        <v>205</v>
      </c>
      <c r="BI94" s="87" t="s">
        <v>205</v>
      </c>
      <c r="BJ94" s="87" t="s">
        <v>147</v>
      </c>
      <c r="BK94" s="89" t="s">
        <v>346</v>
      </c>
      <c r="BL94" s="72" t="str">
        <f>CONCATENATE($BL$5,Table14[[#This Row],[WBS Name]])</f>
        <v>C_LLRF</v>
      </c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</row>
    <row r="95" spans="1:105" ht="25.85" x14ac:dyDescent="0.2">
      <c r="A95" s="408" t="s">
        <v>347</v>
      </c>
      <c r="B95" s="217">
        <f t="shared" si="8"/>
        <v>121.3</v>
      </c>
      <c r="C95" s="218" t="str">
        <f t="shared" si="6"/>
        <v>121.3.04</v>
      </c>
      <c r="D95" s="219" t="s">
        <v>340</v>
      </c>
      <c r="E95" s="219" t="s">
        <v>221</v>
      </c>
      <c r="F95" s="220" t="s">
        <v>305</v>
      </c>
      <c r="G95" s="220" t="s">
        <v>261</v>
      </c>
      <c r="H95" s="220"/>
      <c r="I95" s="220" t="s">
        <v>19</v>
      </c>
      <c r="J95" s="220" t="s">
        <v>348</v>
      </c>
      <c r="K95" s="220"/>
      <c r="L95" s="409">
        <v>0</v>
      </c>
      <c r="M95" s="223" t="s">
        <v>253</v>
      </c>
      <c r="N95" s="223" t="s">
        <v>107</v>
      </c>
      <c r="O95" s="410">
        <v>0.15</v>
      </c>
      <c r="P95" s="223" t="s">
        <v>108</v>
      </c>
      <c r="Q95" s="227">
        <v>24</v>
      </c>
      <c r="R95" s="227">
        <v>30</v>
      </c>
      <c r="S95" s="227">
        <v>96</v>
      </c>
      <c r="T95" s="227"/>
      <c r="U95" s="242"/>
      <c r="V95" s="223" t="s">
        <v>116</v>
      </c>
      <c r="W95" s="242"/>
      <c r="X95" s="223" t="s">
        <v>344</v>
      </c>
      <c r="Y95" s="223" t="s">
        <v>344</v>
      </c>
      <c r="Z95" s="242"/>
      <c r="AA95" s="411"/>
      <c r="AB95" s="242"/>
      <c r="AC95" s="242">
        <v>10</v>
      </c>
      <c r="AD95" s="227" t="s">
        <v>113</v>
      </c>
      <c r="AE95" s="227">
        <v>0.4</v>
      </c>
      <c r="AF95" s="226">
        <f>Table14[[#This Row],[Quantity]]*Table14[[#This Row],[Heat Load (KW)]]</f>
        <v>0</v>
      </c>
      <c r="AG95" s="259"/>
      <c r="AH95" s="225"/>
      <c r="AI95" s="225"/>
      <c r="AJ95" s="225"/>
      <c r="AK95" s="225"/>
      <c r="AL95" s="242" t="s">
        <v>114</v>
      </c>
      <c r="AM95" s="227">
        <v>120</v>
      </c>
      <c r="AN95" s="227">
        <v>3.5</v>
      </c>
      <c r="AO95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95" s="230">
        <f>Table14[[#This Row],[Volt-Amperes]]*Table14[[#This Row],[Quantity]]/1000</f>
        <v>0</v>
      </c>
      <c r="AQ95" s="227">
        <v>90</v>
      </c>
      <c r="AR95" s="231">
        <f>Table14[[#This Row],[Quantity]]*Table14[[#This Row],[Volt-Amperes]]*(10^-3)*Table14[[#This Row],[Power Factor (%)]]*0.01</f>
        <v>0</v>
      </c>
      <c r="AS95" s="242" t="s">
        <v>345</v>
      </c>
      <c r="AT95" s="242">
        <v>0.4</v>
      </c>
      <c r="AU95" s="223">
        <v>20</v>
      </c>
      <c r="AV95" s="242" t="s">
        <v>116</v>
      </c>
      <c r="AW95" s="242" t="s">
        <v>117</v>
      </c>
      <c r="AX95" s="242" t="s">
        <v>117</v>
      </c>
      <c r="AY95" s="242" t="s">
        <v>204</v>
      </c>
      <c r="AZ95" s="242" t="s">
        <v>118</v>
      </c>
      <c r="BA95" s="242" t="s">
        <v>119</v>
      </c>
      <c r="BB95" s="242" t="s">
        <v>129</v>
      </c>
      <c r="BC95" s="242" t="s">
        <v>166</v>
      </c>
      <c r="BD95" s="242" t="s">
        <v>116</v>
      </c>
      <c r="BE95" s="242" t="s">
        <v>254</v>
      </c>
      <c r="BF95" s="242">
        <v>7</v>
      </c>
      <c r="BG95" s="412" t="str">
        <f>IF(OR(Table14[[#This Row],[Volts]]&gt;50,Table14[[#This Row],[Amps]]&gt;100),"Yes","No")</f>
        <v>Yes</v>
      </c>
      <c r="BH95" s="242" t="s">
        <v>205</v>
      </c>
      <c r="BI95" s="242" t="s">
        <v>205</v>
      </c>
      <c r="BJ95" s="242" t="s">
        <v>147</v>
      </c>
      <c r="BK95" s="413"/>
      <c r="BL95" s="72" t="str">
        <f>CONCATENATE($BL$5,Table14[[#This Row],[WBS Name]])</f>
        <v>C_LLRF</v>
      </c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</row>
    <row r="96" spans="1:105" ht="31.1" customHeight="1" x14ac:dyDescent="0.2">
      <c r="A96" s="414" t="s">
        <v>349</v>
      </c>
      <c r="B96" s="179">
        <f t="shared" si="8"/>
        <v>121.3</v>
      </c>
      <c r="C96" s="176" t="str">
        <f t="shared" si="6"/>
        <v>121.3.04</v>
      </c>
      <c r="D96" s="70" t="s">
        <v>340</v>
      </c>
      <c r="E96" s="70" t="s">
        <v>221</v>
      </c>
      <c r="F96" s="71" t="s">
        <v>305</v>
      </c>
      <c r="G96" s="71" t="s">
        <v>350</v>
      </c>
      <c r="H96" s="71"/>
      <c r="I96" s="71" t="s">
        <v>19</v>
      </c>
      <c r="J96" s="71" t="s">
        <v>351</v>
      </c>
      <c r="K96" s="71"/>
      <c r="L96" s="158">
        <v>0</v>
      </c>
      <c r="M96" s="80" t="s">
        <v>253</v>
      </c>
      <c r="N96" s="80" t="s">
        <v>107</v>
      </c>
      <c r="O96" s="77">
        <v>0.15</v>
      </c>
      <c r="P96" s="80" t="s">
        <v>108</v>
      </c>
      <c r="Q96" s="82">
        <v>24</v>
      </c>
      <c r="R96" s="82">
        <v>30</v>
      </c>
      <c r="S96" s="82">
        <v>96</v>
      </c>
      <c r="T96" s="82"/>
      <c r="U96" s="85"/>
      <c r="V96" s="80" t="s">
        <v>116</v>
      </c>
      <c r="W96" s="85"/>
      <c r="X96" s="80" t="s">
        <v>344</v>
      </c>
      <c r="Y96" s="80" t="s">
        <v>344</v>
      </c>
      <c r="Z96" s="85"/>
      <c r="AA96" s="185"/>
      <c r="AB96" s="85"/>
      <c r="AC96" s="85">
        <v>10</v>
      </c>
      <c r="AD96" s="82" t="s">
        <v>113</v>
      </c>
      <c r="AE96" s="82">
        <v>0.4</v>
      </c>
      <c r="AF96" s="84">
        <f>Table14[[#This Row],[Quantity]]*Table14[[#This Row],[Heat Load (KW)]]</f>
        <v>0</v>
      </c>
      <c r="AG96" s="91"/>
      <c r="AH96" s="137"/>
      <c r="AI96" s="137"/>
      <c r="AJ96" s="137"/>
      <c r="AK96" s="137"/>
      <c r="AL96" s="85" t="s">
        <v>114</v>
      </c>
      <c r="AM96" s="82">
        <v>120</v>
      </c>
      <c r="AN96" s="82">
        <v>3.5</v>
      </c>
      <c r="AO9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96" s="192">
        <f>Table14[[#This Row],[Volt-Amperes]]*Table14[[#This Row],[Quantity]]/1000</f>
        <v>0</v>
      </c>
      <c r="AQ96" s="82">
        <v>90</v>
      </c>
      <c r="AR96" s="74">
        <f>Table14[[#This Row],[Quantity]]*Table14[[#This Row],[Volt-Amperes]]*(10^-3)*Table14[[#This Row],[Power Factor (%)]]*0.01</f>
        <v>0</v>
      </c>
      <c r="AS96" s="85" t="s">
        <v>345</v>
      </c>
      <c r="AT96" s="85">
        <v>0.4</v>
      </c>
      <c r="AU96" s="80">
        <v>20</v>
      </c>
      <c r="AV96" s="85" t="s">
        <v>116</v>
      </c>
      <c r="AW96" s="85" t="s">
        <v>117</v>
      </c>
      <c r="AX96" s="85" t="s">
        <v>117</v>
      </c>
      <c r="AY96" s="85" t="s">
        <v>204</v>
      </c>
      <c r="AZ96" s="85" t="s">
        <v>118</v>
      </c>
      <c r="BA96" s="85" t="s">
        <v>119</v>
      </c>
      <c r="BB96" s="85" t="s">
        <v>119</v>
      </c>
      <c r="BC96" s="85" t="s">
        <v>166</v>
      </c>
      <c r="BD96" s="85" t="s">
        <v>116</v>
      </c>
      <c r="BE96" s="85" t="s">
        <v>254</v>
      </c>
      <c r="BF96" s="85">
        <v>15</v>
      </c>
      <c r="BG96" s="178" t="str">
        <f>IF(OR(Table14[[#This Row],[Volts]]&gt;50,Table14[[#This Row],[Amps]]&gt;100),"Yes","No")</f>
        <v>Yes</v>
      </c>
      <c r="BH96" s="85" t="s">
        <v>205</v>
      </c>
      <c r="BI96" s="85" t="s">
        <v>205</v>
      </c>
      <c r="BJ96" s="85" t="s">
        <v>147</v>
      </c>
      <c r="BK96" s="415"/>
      <c r="BL96" s="72" t="str">
        <f>CONCATENATE($BL$5,Table14[[#This Row],[WBS Name]])</f>
        <v>C_LLRF</v>
      </c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</row>
    <row r="97" spans="1:105" ht="25.85" x14ac:dyDescent="0.2">
      <c r="A97" s="414" t="s">
        <v>352</v>
      </c>
      <c r="B97" s="179">
        <f t="shared" si="8"/>
        <v>121.3</v>
      </c>
      <c r="C97" s="176" t="str">
        <f t="shared" si="6"/>
        <v>121.3.04</v>
      </c>
      <c r="D97" s="70" t="s">
        <v>340</v>
      </c>
      <c r="E97" s="70" t="s">
        <v>221</v>
      </c>
      <c r="F97" s="71" t="s">
        <v>305</v>
      </c>
      <c r="G97" s="71" t="s">
        <v>14</v>
      </c>
      <c r="H97" s="71"/>
      <c r="I97" s="71" t="s">
        <v>19</v>
      </c>
      <c r="J97" s="71" t="s">
        <v>353</v>
      </c>
      <c r="K97" s="71"/>
      <c r="L97" s="158">
        <v>0</v>
      </c>
      <c r="M97" s="80" t="s">
        <v>253</v>
      </c>
      <c r="N97" s="80" t="s">
        <v>107</v>
      </c>
      <c r="O97" s="77">
        <v>0.15</v>
      </c>
      <c r="P97" s="80" t="s">
        <v>108</v>
      </c>
      <c r="Q97" s="82">
        <v>24</v>
      </c>
      <c r="R97" s="82">
        <v>30</v>
      </c>
      <c r="S97" s="82">
        <v>96</v>
      </c>
      <c r="T97" s="82"/>
      <c r="U97" s="85"/>
      <c r="V97" s="80" t="s">
        <v>116</v>
      </c>
      <c r="W97" s="85"/>
      <c r="X97" s="80" t="s">
        <v>344</v>
      </c>
      <c r="Y97" s="80" t="s">
        <v>344</v>
      </c>
      <c r="Z97" s="85"/>
      <c r="AA97" s="185"/>
      <c r="AB97" s="85"/>
      <c r="AC97" s="85">
        <v>10</v>
      </c>
      <c r="AD97" s="82" t="s">
        <v>113</v>
      </c>
      <c r="AE97" s="82">
        <v>0.4</v>
      </c>
      <c r="AF97" s="84">
        <f>Table14[[#This Row],[Quantity]]*Table14[[#This Row],[Heat Load (KW)]]</f>
        <v>0</v>
      </c>
      <c r="AG97" s="91"/>
      <c r="AH97" s="137"/>
      <c r="AI97" s="137"/>
      <c r="AJ97" s="137"/>
      <c r="AK97" s="137"/>
      <c r="AL97" s="85" t="s">
        <v>114</v>
      </c>
      <c r="AM97" s="82">
        <v>120</v>
      </c>
      <c r="AN97" s="82">
        <v>3.5</v>
      </c>
      <c r="AO9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97" s="192">
        <f>Table14[[#This Row],[Volt-Amperes]]*Table14[[#This Row],[Quantity]]/1000</f>
        <v>0</v>
      </c>
      <c r="AQ97" s="82">
        <v>90</v>
      </c>
      <c r="AR97" s="74">
        <f>Table14[[#This Row],[Quantity]]*Table14[[#This Row],[Volt-Amperes]]*(10^-3)*Table14[[#This Row],[Power Factor (%)]]*0.01</f>
        <v>0</v>
      </c>
      <c r="AS97" s="85" t="s">
        <v>345</v>
      </c>
      <c r="AT97" s="85">
        <v>0.4</v>
      </c>
      <c r="AU97" s="80">
        <v>20</v>
      </c>
      <c r="AV97" s="85" t="s">
        <v>116</v>
      </c>
      <c r="AW97" s="85" t="s">
        <v>117</v>
      </c>
      <c r="AX97" s="85" t="s">
        <v>117</v>
      </c>
      <c r="AY97" s="85" t="s">
        <v>204</v>
      </c>
      <c r="AZ97" s="85" t="s">
        <v>118</v>
      </c>
      <c r="BA97" s="85" t="s">
        <v>119</v>
      </c>
      <c r="BB97" s="85" t="s">
        <v>119</v>
      </c>
      <c r="BC97" s="85" t="s">
        <v>166</v>
      </c>
      <c r="BD97" s="85" t="s">
        <v>116</v>
      </c>
      <c r="BE97" s="85" t="s">
        <v>254</v>
      </c>
      <c r="BF97" s="85">
        <v>20</v>
      </c>
      <c r="BG97" s="178" t="str">
        <f>IF(OR(Table14[[#This Row],[Volts]]&gt;50,Table14[[#This Row],[Amps]]&gt;100),"Yes","No")</f>
        <v>Yes</v>
      </c>
      <c r="BH97" s="85" t="s">
        <v>205</v>
      </c>
      <c r="BI97" s="85" t="s">
        <v>205</v>
      </c>
      <c r="BJ97" s="85" t="s">
        <v>147</v>
      </c>
      <c r="BK97" s="415"/>
      <c r="BL97" s="72" t="str">
        <f>CONCATENATE($BL$5,Table14[[#This Row],[WBS Name]])</f>
        <v>C_LLRF</v>
      </c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</row>
    <row r="98" spans="1:105" s="154" customFormat="1" ht="25.85" x14ac:dyDescent="0.2">
      <c r="A98" s="414" t="s">
        <v>354</v>
      </c>
      <c r="B98" s="179">
        <f t="shared" si="8"/>
        <v>121.3</v>
      </c>
      <c r="C98" s="176" t="str">
        <f t="shared" si="6"/>
        <v>121.3.04</v>
      </c>
      <c r="D98" s="70" t="s">
        <v>340</v>
      </c>
      <c r="E98" s="70" t="s">
        <v>221</v>
      </c>
      <c r="F98" s="71" t="s">
        <v>305</v>
      </c>
      <c r="G98" s="71" t="s">
        <v>14</v>
      </c>
      <c r="H98" s="71"/>
      <c r="I98" s="71" t="s">
        <v>19</v>
      </c>
      <c r="J98" s="71" t="s">
        <v>355</v>
      </c>
      <c r="K98" s="71"/>
      <c r="L98" s="158">
        <v>0</v>
      </c>
      <c r="M98" s="80" t="s">
        <v>253</v>
      </c>
      <c r="N98" s="80" t="s">
        <v>107</v>
      </c>
      <c r="O98" s="77">
        <v>0.15</v>
      </c>
      <c r="P98" s="80" t="s">
        <v>108</v>
      </c>
      <c r="Q98" s="82">
        <v>24</v>
      </c>
      <c r="R98" s="82">
        <v>30</v>
      </c>
      <c r="S98" s="82">
        <v>96</v>
      </c>
      <c r="T98" s="82"/>
      <c r="U98" s="85"/>
      <c r="V98" s="80" t="s">
        <v>116</v>
      </c>
      <c r="W98" s="85"/>
      <c r="X98" s="80" t="s">
        <v>344</v>
      </c>
      <c r="Y98" s="80" t="s">
        <v>344</v>
      </c>
      <c r="Z98" s="85"/>
      <c r="AA98" s="185"/>
      <c r="AB98" s="85"/>
      <c r="AC98" s="85">
        <v>10</v>
      </c>
      <c r="AD98" s="82" t="s">
        <v>113</v>
      </c>
      <c r="AE98" s="82">
        <v>0.4</v>
      </c>
      <c r="AF98" s="84">
        <f>Table14[[#This Row],[Quantity]]*Table14[[#This Row],[Heat Load (KW)]]</f>
        <v>0</v>
      </c>
      <c r="AG98" s="91"/>
      <c r="AH98" s="137"/>
      <c r="AI98" s="137"/>
      <c r="AJ98" s="137"/>
      <c r="AK98" s="137"/>
      <c r="AL98" s="85" t="s">
        <v>114</v>
      </c>
      <c r="AM98" s="82">
        <v>120</v>
      </c>
      <c r="AN98" s="82">
        <v>3.5</v>
      </c>
      <c r="AO9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98" s="192">
        <f>Table14[[#This Row],[Volt-Amperes]]*Table14[[#This Row],[Quantity]]/1000</f>
        <v>0</v>
      </c>
      <c r="AQ98" s="82">
        <v>90</v>
      </c>
      <c r="AR98" s="74">
        <f>Table14[[#This Row],[Quantity]]*Table14[[#This Row],[Volt-Amperes]]*(10^-3)*Table14[[#This Row],[Power Factor (%)]]*0.01</f>
        <v>0</v>
      </c>
      <c r="AS98" s="85" t="s">
        <v>345</v>
      </c>
      <c r="AT98" s="85">
        <v>0.4</v>
      </c>
      <c r="AU98" s="80">
        <v>20</v>
      </c>
      <c r="AV98" s="85" t="s">
        <v>116</v>
      </c>
      <c r="AW98" s="85" t="s">
        <v>117</v>
      </c>
      <c r="AX98" s="85" t="s">
        <v>117</v>
      </c>
      <c r="AY98" s="85" t="s">
        <v>204</v>
      </c>
      <c r="AZ98" s="85" t="s">
        <v>118</v>
      </c>
      <c r="BA98" s="85" t="s">
        <v>119</v>
      </c>
      <c r="BB98" s="85" t="s">
        <v>119</v>
      </c>
      <c r="BC98" s="85" t="s">
        <v>166</v>
      </c>
      <c r="BD98" s="85" t="s">
        <v>116</v>
      </c>
      <c r="BE98" s="85" t="s">
        <v>254</v>
      </c>
      <c r="BF98" s="85">
        <v>20</v>
      </c>
      <c r="BG98" s="178" t="str">
        <f>IF(OR(Table14[[#This Row],[Volts]]&gt;50,Table14[[#This Row],[Amps]]&gt;100),"Yes","No")</f>
        <v>Yes</v>
      </c>
      <c r="BH98" s="85" t="s">
        <v>205</v>
      </c>
      <c r="BI98" s="85" t="s">
        <v>205</v>
      </c>
      <c r="BJ98" s="85" t="s">
        <v>147</v>
      </c>
      <c r="BK98" s="415"/>
      <c r="BL98" s="72" t="str">
        <f>CONCATENATE($BL$5,Table14[[#This Row],[WBS Name]])</f>
        <v>C_LLRF</v>
      </c>
    </row>
    <row r="99" spans="1:105" ht="25.85" x14ac:dyDescent="0.2">
      <c r="A99" s="414" t="s">
        <v>356</v>
      </c>
      <c r="B99" s="179">
        <f t="shared" si="8"/>
        <v>121.3</v>
      </c>
      <c r="C99" s="176" t="str">
        <f t="shared" si="6"/>
        <v>121.3.04</v>
      </c>
      <c r="D99" s="70" t="s">
        <v>340</v>
      </c>
      <c r="E99" s="70" t="s">
        <v>221</v>
      </c>
      <c r="F99" s="71" t="s">
        <v>305</v>
      </c>
      <c r="G99" s="71" t="s">
        <v>357</v>
      </c>
      <c r="H99" s="71"/>
      <c r="I99" s="71" t="s">
        <v>19</v>
      </c>
      <c r="J99" s="71" t="s">
        <v>358</v>
      </c>
      <c r="K99" s="71"/>
      <c r="L99" s="158">
        <v>0</v>
      </c>
      <c r="M99" s="80" t="s">
        <v>253</v>
      </c>
      <c r="N99" s="80" t="s">
        <v>107</v>
      </c>
      <c r="O99" s="77">
        <v>0.15</v>
      </c>
      <c r="P99" s="80" t="s">
        <v>108</v>
      </c>
      <c r="Q99" s="82">
        <v>24</v>
      </c>
      <c r="R99" s="82">
        <v>30</v>
      </c>
      <c r="S99" s="82">
        <v>96</v>
      </c>
      <c r="T99" s="82"/>
      <c r="U99" s="85"/>
      <c r="V99" s="80" t="s">
        <v>116</v>
      </c>
      <c r="W99" s="85"/>
      <c r="X99" s="80" t="s">
        <v>344</v>
      </c>
      <c r="Y99" s="80" t="s">
        <v>344</v>
      </c>
      <c r="Z99" s="85"/>
      <c r="AA99" s="185"/>
      <c r="AB99" s="85"/>
      <c r="AC99" s="85">
        <v>10</v>
      </c>
      <c r="AD99" s="82" t="s">
        <v>113</v>
      </c>
      <c r="AE99" s="82">
        <v>0.4</v>
      </c>
      <c r="AF99" s="84">
        <f>Table14[[#This Row],[Quantity]]*Table14[[#This Row],[Heat Load (KW)]]</f>
        <v>0</v>
      </c>
      <c r="AG99" s="91"/>
      <c r="AH99" s="137"/>
      <c r="AI99" s="137"/>
      <c r="AJ99" s="137"/>
      <c r="AK99" s="137"/>
      <c r="AL99" s="85" t="s">
        <v>114</v>
      </c>
      <c r="AM99" s="82">
        <v>120</v>
      </c>
      <c r="AN99" s="82">
        <v>3.5</v>
      </c>
      <c r="AO9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99" s="192">
        <f>Table14[[#This Row],[Volt-Amperes]]*Table14[[#This Row],[Quantity]]/1000</f>
        <v>0</v>
      </c>
      <c r="AQ99" s="82">
        <v>90</v>
      </c>
      <c r="AR99" s="74">
        <f>Table14[[#This Row],[Quantity]]*Table14[[#This Row],[Volt-Amperes]]*(10^-3)*Table14[[#This Row],[Power Factor (%)]]*0.01</f>
        <v>0</v>
      </c>
      <c r="AS99" s="85" t="s">
        <v>345</v>
      </c>
      <c r="AT99" s="85">
        <v>0.4</v>
      </c>
      <c r="AU99" s="80">
        <v>20</v>
      </c>
      <c r="AV99" s="85" t="s">
        <v>116</v>
      </c>
      <c r="AW99" s="85" t="s">
        <v>117</v>
      </c>
      <c r="AX99" s="85" t="s">
        <v>117</v>
      </c>
      <c r="AY99" s="85" t="s">
        <v>204</v>
      </c>
      <c r="AZ99" s="85" t="s">
        <v>118</v>
      </c>
      <c r="BA99" s="85" t="s">
        <v>119</v>
      </c>
      <c r="BB99" s="85" t="s">
        <v>119</v>
      </c>
      <c r="BC99" s="85" t="s">
        <v>166</v>
      </c>
      <c r="BD99" s="85" t="s">
        <v>116</v>
      </c>
      <c r="BE99" s="85" t="s">
        <v>254</v>
      </c>
      <c r="BF99" s="85">
        <v>5</v>
      </c>
      <c r="BG99" s="178" t="str">
        <f>IF(OR(Table14[[#This Row],[Volts]]&gt;50,Table14[[#This Row],[Amps]]&gt;100),"Yes","No")</f>
        <v>Yes</v>
      </c>
      <c r="BH99" s="85" t="s">
        <v>205</v>
      </c>
      <c r="BI99" s="85" t="s">
        <v>205</v>
      </c>
      <c r="BJ99" s="85" t="s">
        <v>147</v>
      </c>
      <c r="BK99" s="415"/>
      <c r="BL99" s="72" t="str">
        <f>CONCATENATE($BL$5,Table14[[#This Row],[WBS Name]])</f>
        <v>C_LLRF</v>
      </c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</row>
    <row r="100" spans="1:105" ht="25.85" x14ac:dyDescent="0.2">
      <c r="A100" s="414" t="s">
        <v>359</v>
      </c>
      <c r="B100" s="73">
        <f t="shared" si="8"/>
        <v>121.3</v>
      </c>
      <c r="C100" s="69" t="str">
        <f t="shared" si="6"/>
        <v>121.3.04</v>
      </c>
      <c r="D100" s="70" t="s">
        <v>340</v>
      </c>
      <c r="E100" s="70" t="s">
        <v>221</v>
      </c>
      <c r="F100" s="71" t="s">
        <v>305</v>
      </c>
      <c r="G100" s="71" t="s">
        <v>357</v>
      </c>
      <c r="H100" s="71"/>
      <c r="I100" s="71" t="s">
        <v>19</v>
      </c>
      <c r="J100" s="71" t="s">
        <v>360</v>
      </c>
      <c r="K100" s="71"/>
      <c r="L100" s="158">
        <v>0</v>
      </c>
      <c r="M100" s="80" t="s">
        <v>253</v>
      </c>
      <c r="N100" s="80" t="s">
        <v>107</v>
      </c>
      <c r="O100" s="78">
        <v>0.15</v>
      </c>
      <c r="P100" s="80" t="s">
        <v>108</v>
      </c>
      <c r="Q100" s="82">
        <v>24</v>
      </c>
      <c r="R100" s="82">
        <v>30</v>
      </c>
      <c r="S100" s="82">
        <v>96</v>
      </c>
      <c r="T100" s="82"/>
      <c r="U100" s="85"/>
      <c r="V100" s="80" t="s">
        <v>116</v>
      </c>
      <c r="W100" s="85"/>
      <c r="X100" s="80" t="s">
        <v>344</v>
      </c>
      <c r="Y100" s="80" t="s">
        <v>344</v>
      </c>
      <c r="Z100" s="85"/>
      <c r="AA100" s="185"/>
      <c r="AB100" s="85"/>
      <c r="AC100" s="85">
        <v>10</v>
      </c>
      <c r="AD100" s="82" t="s">
        <v>113</v>
      </c>
      <c r="AE100" s="82">
        <v>0.4</v>
      </c>
      <c r="AF100" s="130">
        <f>Table14[[#This Row],[Quantity]]*Table14[[#This Row],[Heat Load (KW)]]</f>
        <v>0</v>
      </c>
      <c r="AG100" s="91"/>
      <c r="AH100" s="137"/>
      <c r="AI100" s="137"/>
      <c r="AJ100" s="137"/>
      <c r="AK100" s="137"/>
      <c r="AL100" s="85" t="s">
        <v>114</v>
      </c>
      <c r="AM100" s="82">
        <v>120</v>
      </c>
      <c r="AN100" s="82">
        <v>3.5</v>
      </c>
      <c r="AO100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0" s="195">
        <f>Table14[[#This Row],[Volt-Amperes]]*Table14[[#This Row],[Quantity]]/1000</f>
        <v>0</v>
      </c>
      <c r="AQ100" s="82">
        <v>90</v>
      </c>
      <c r="AR100" s="213">
        <f>Table14[[#This Row],[Quantity]]*Table14[[#This Row],[Volt-Amperes]]*(10^-3)*Table14[[#This Row],[Power Factor (%)]]*0.01</f>
        <v>0</v>
      </c>
      <c r="AS100" s="85" t="s">
        <v>345</v>
      </c>
      <c r="AT100" s="85">
        <v>0.4</v>
      </c>
      <c r="AU100" s="80">
        <v>20</v>
      </c>
      <c r="AV100" s="85" t="s">
        <v>116</v>
      </c>
      <c r="AW100" s="85" t="s">
        <v>117</v>
      </c>
      <c r="AX100" s="85" t="s">
        <v>117</v>
      </c>
      <c r="AY100" s="85" t="s">
        <v>204</v>
      </c>
      <c r="AZ100" s="85" t="s">
        <v>118</v>
      </c>
      <c r="BA100" s="85" t="s">
        <v>119</v>
      </c>
      <c r="BB100" s="85" t="s">
        <v>361</v>
      </c>
      <c r="BC100" s="85" t="s">
        <v>166</v>
      </c>
      <c r="BD100" s="85" t="s">
        <v>116</v>
      </c>
      <c r="BE100" s="85" t="s">
        <v>254</v>
      </c>
      <c r="BF100" s="85">
        <v>71</v>
      </c>
      <c r="BG100" s="146" t="str">
        <f>IF(OR(Table14[[#This Row],[Volts]]&gt;50,Table14[[#This Row],[Amps]]&gt;100),"Yes","No")</f>
        <v>Yes</v>
      </c>
      <c r="BH100" s="85" t="s">
        <v>205</v>
      </c>
      <c r="BI100" s="85" t="s">
        <v>205</v>
      </c>
      <c r="BJ100" s="85" t="s">
        <v>147</v>
      </c>
      <c r="BK100" s="415"/>
      <c r="BL100" s="72" t="str">
        <f>CONCATENATE($BL$5,Table14[[#This Row],[WBS Name]])</f>
        <v>C_LLRF</v>
      </c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</row>
    <row r="101" spans="1:105" ht="91.05" thickBot="1" x14ac:dyDescent="0.25">
      <c r="A101" s="419" t="s">
        <v>362</v>
      </c>
      <c r="B101" s="420">
        <f t="shared" si="8"/>
        <v>121.3</v>
      </c>
      <c r="C101" s="421" t="str">
        <f t="shared" si="6"/>
        <v>121.3.04</v>
      </c>
      <c r="D101" s="422" t="s">
        <v>340</v>
      </c>
      <c r="E101" s="422" t="s">
        <v>221</v>
      </c>
      <c r="F101" s="423" t="s">
        <v>305</v>
      </c>
      <c r="G101" s="423" t="s">
        <v>363</v>
      </c>
      <c r="H101" s="423" t="s">
        <v>364</v>
      </c>
      <c r="I101" s="423" t="s">
        <v>365</v>
      </c>
      <c r="J101" s="423" t="s">
        <v>366</v>
      </c>
      <c r="K101" s="423"/>
      <c r="L101" s="424">
        <v>6</v>
      </c>
      <c r="M101" s="425" t="s">
        <v>253</v>
      </c>
      <c r="N101" s="425" t="s">
        <v>143</v>
      </c>
      <c r="O101" s="426">
        <v>0.3</v>
      </c>
      <c r="P101" s="425" t="s">
        <v>108</v>
      </c>
      <c r="Q101" s="427">
        <v>144</v>
      </c>
      <c r="R101" s="427">
        <v>30</v>
      </c>
      <c r="S101" s="427">
        <v>96</v>
      </c>
      <c r="T101" s="427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7" t="s">
        <v>113</v>
      </c>
      <c r="AE101" s="427">
        <v>0.4</v>
      </c>
      <c r="AF101" s="429">
        <f>Table14[[#This Row],[Quantity]]*Table14[[#This Row],[Heat Load (KW)]]</f>
        <v>2.4000000000000004</v>
      </c>
      <c r="AG101" s="430"/>
      <c r="AH101" s="428"/>
      <c r="AI101" s="428"/>
      <c r="AJ101" s="428"/>
      <c r="AK101" s="428"/>
      <c r="AL101" s="431" t="s">
        <v>114</v>
      </c>
      <c r="AM101" s="427">
        <v>120</v>
      </c>
      <c r="AN101" s="427">
        <v>3.5</v>
      </c>
      <c r="AO101" s="23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1" s="239">
        <f>Table14[[#This Row],[Volt-Amperes]]*Table14[[#This Row],[Quantity]]/1000</f>
        <v>2.52</v>
      </c>
      <c r="AQ101" s="427">
        <v>90</v>
      </c>
      <c r="AR101" s="432">
        <f>Table14[[#This Row],[Quantity]]*Table14[[#This Row],[Volt-Amperes]]*(10^-3)*Table14[[#This Row],[Power Factor (%)]]*0.01</f>
        <v>2.2680000000000002</v>
      </c>
      <c r="AS101" s="431"/>
      <c r="AT101" s="431"/>
      <c r="AU101" s="425"/>
      <c r="AV101" s="431"/>
      <c r="AW101" s="431"/>
      <c r="AX101" s="431"/>
      <c r="AY101" s="431"/>
      <c r="AZ101" s="431"/>
      <c r="BA101" s="431"/>
      <c r="BB101" s="431"/>
      <c r="BC101" s="431"/>
      <c r="BD101" s="431"/>
      <c r="BE101" s="431"/>
      <c r="BF101" s="431"/>
      <c r="BG101" s="433" t="str">
        <f>IF(OR(Table14[[#This Row],[Volts]]&gt;50,Table14[[#This Row],[Amps]]&gt;100),"Yes","No")</f>
        <v>Yes</v>
      </c>
      <c r="BH101" s="431" t="s">
        <v>205</v>
      </c>
      <c r="BI101" s="431" t="s">
        <v>205</v>
      </c>
      <c r="BJ101" s="431" t="s">
        <v>147</v>
      </c>
      <c r="BK101" s="434" t="s">
        <v>367</v>
      </c>
      <c r="BL101" s="72" t="str">
        <f>CONCATENATE($BL$5,Table14[[#This Row],[WBS Name]])</f>
        <v>C_LLRF</v>
      </c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</row>
    <row r="102" spans="1:105" ht="39.4" thickBot="1" x14ac:dyDescent="0.25">
      <c r="A102" s="76" t="s">
        <v>368</v>
      </c>
      <c r="B102" s="131">
        <f t="shared" si="8"/>
        <v>121.3</v>
      </c>
      <c r="C102" s="279" t="str">
        <f t="shared" si="6"/>
        <v>121.3.04</v>
      </c>
      <c r="D102" s="19" t="s">
        <v>340</v>
      </c>
      <c r="E102" s="70" t="s">
        <v>102</v>
      </c>
      <c r="F102" s="20" t="s">
        <v>272</v>
      </c>
      <c r="G102" s="20" t="s">
        <v>16</v>
      </c>
      <c r="H102" s="20"/>
      <c r="I102" s="20" t="s">
        <v>369</v>
      </c>
      <c r="J102" s="76" t="s">
        <v>342</v>
      </c>
      <c r="K102" s="76"/>
      <c r="L102" s="96">
        <v>1</v>
      </c>
      <c r="M102" s="80" t="s">
        <v>253</v>
      </c>
      <c r="N102" s="80" t="s">
        <v>143</v>
      </c>
      <c r="O102" s="435">
        <v>0.3</v>
      </c>
      <c r="P102" s="87" t="s">
        <v>343</v>
      </c>
      <c r="Q102" s="82">
        <v>84</v>
      </c>
      <c r="R102" s="82">
        <v>48</v>
      </c>
      <c r="S102" s="82">
        <v>96</v>
      </c>
      <c r="T102" s="86"/>
      <c r="U102" s="87"/>
      <c r="V102" s="81" t="s">
        <v>116</v>
      </c>
      <c r="W102" s="87"/>
      <c r="X102" s="80" t="s">
        <v>344</v>
      </c>
      <c r="Y102" s="80" t="s">
        <v>344</v>
      </c>
      <c r="Z102" s="85"/>
      <c r="AA102" s="90"/>
      <c r="AB102" s="87"/>
      <c r="AC102" s="87">
        <v>10</v>
      </c>
      <c r="AD102" s="82" t="s">
        <v>113</v>
      </c>
      <c r="AE102" s="82">
        <v>0.4</v>
      </c>
      <c r="AF102" s="436">
        <f>Table14[[#This Row],[Quantity]]*Table14[[#This Row],[Heat Load (KW)]]</f>
        <v>0.4</v>
      </c>
      <c r="AG102" s="91">
        <v>1</v>
      </c>
      <c r="AH102" s="137"/>
      <c r="AI102" s="137"/>
      <c r="AJ102" s="137"/>
      <c r="AK102" s="137"/>
      <c r="AL102" s="85" t="s">
        <v>114</v>
      </c>
      <c r="AM102" s="82">
        <v>120</v>
      </c>
      <c r="AN102" s="82">
        <v>3.5</v>
      </c>
      <c r="AO102" s="437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2" s="253">
        <f>Table14[[#This Row],[Volt-Amperes]]*Table14[[#This Row],[Quantity]]/1000</f>
        <v>0.42</v>
      </c>
      <c r="AQ102" s="86">
        <v>100</v>
      </c>
      <c r="AR102" s="438">
        <f>Table14[[#This Row],[Quantity]]*Table14[[#This Row],[Volt-Amperes]]*(10^-3)*Table14[[#This Row],[Power Factor (%)]]*0.01</f>
        <v>0.42</v>
      </c>
      <c r="AS102" s="85" t="s">
        <v>345</v>
      </c>
      <c r="AT102" s="87">
        <v>0.4</v>
      </c>
      <c r="AU102" s="80"/>
      <c r="AV102" s="85"/>
      <c r="AW102" s="87"/>
      <c r="AX102" s="87"/>
      <c r="AY102" s="87"/>
      <c r="AZ102" s="150" t="s">
        <v>165</v>
      </c>
      <c r="BA102" s="150" t="s">
        <v>119</v>
      </c>
      <c r="BB102" s="150" t="s">
        <v>120</v>
      </c>
      <c r="BC102" s="150" t="s">
        <v>121</v>
      </c>
      <c r="BD102" s="87" t="s">
        <v>116</v>
      </c>
      <c r="BE102" s="87" t="s">
        <v>130</v>
      </c>
      <c r="BF102" s="87">
        <v>16</v>
      </c>
      <c r="BG102" s="439" t="str">
        <f>IF(OR(Table14[[#This Row],[Volts]]&gt;50,Table14[[#This Row],[Amps]]&gt;100),"Yes","No")</f>
        <v>Yes</v>
      </c>
      <c r="BH102" s="87" t="s">
        <v>205</v>
      </c>
      <c r="BI102" s="87" t="s">
        <v>205</v>
      </c>
      <c r="BJ102" s="87" t="s">
        <v>147</v>
      </c>
      <c r="BK102" s="89" t="s">
        <v>370</v>
      </c>
      <c r="BL102" s="72" t="str">
        <f>CONCATENATE($BL$5,Table14[[#This Row],[WBS Name]])</f>
        <v>C_LLRF</v>
      </c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</row>
    <row r="103" spans="1:105" ht="25.85" x14ac:dyDescent="0.2">
      <c r="A103" s="408" t="s">
        <v>371</v>
      </c>
      <c r="B103" s="217">
        <f t="shared" si="8"/>
        <v>121.3</v>
      </c>
      <c r="C103" s="218" t="str">
        <f t="shared" si="6"/>
        <v>121.3.04</v>
      </c>
      <c r="D103" s="219" t="s">
        <v>340</v>
      </c>
      <c r="E103" s="219" t="s">
        <v>102</v>
      </c>
      <c r="F103" s="220" t="s">
        <v>272</v>
      </c>
      <c r="G103" s="220" t="s">
        <v>16</v>
      </c>
      <c r="H103" s="220"/>
      <c r="I103" s="220" t="s">
        <v>19</v>
      </c>
      <c r="J103" s="220" t="s">
        <v>372</v>
      </c>
      <c r="K103" s="220"/>
      <c r="L103" s="409">
        <v>0</v>
      </c>
      <c r="M103" s="223" t="s">
        <v>253</v>
      </c>
      <c r="N103" s="223" t="s">
        <v>107</v>
      </c>
      <c r="O103" s="410">
        <v>0.15</v>
      </c>
      <c r="P103" s="223" t="s">
        <v>108</v>
      </c>
      <c r="Q103" s="227">
        <v>24</v>
      </c>
      <c r="R103" s="227">
        <v>30</v>
      </c>
      <c r="S103" s="227">
        <v>96</v>
      </c>
      <c r="T103" s="227"/>
      <c r="U103" s="242"/>
      <c r="V103" s="223" t="s">
        <v>116</v>
      </c>
      <c r="W103" s="242"/>
      <c r="X103" s="223" t="s">
        <v>344</v>
      </c>
      <c r="Y103" s="223" t="s">
        <v>344</v>
      </c>
      <c r="Z103" s="242"/>
      <c r="AA103" s="411"/>
      <c r="AB103" s="242"/>
      <c r="AC103" s="242">
        <v>10</v>
      </c>
      <c r="AD103" s="227" t="s">
        <v>113</v>
      </c>
      <c r="AE103" s="227">
        <v>0.4</v>
      </c>
      <c r="AF103" s="226">
        <f>Table14[[#This Row],[Quantity]]*Table14[[#This Row],[Heat Load (KW)]]</f>
        <v>0</v>
      </c>
      <c r="AG103" s="259">
        <v>1</v>
      </c>
      <c r="AH103" s="225"/>
      <c r="AI103" s="225"/>
      <c r="AJ103" s="225"/>
      <c r="AK103" s="225"/>
      <c r="AL103" s="242" t="s">
        <v>114</v>
      </c>
      <c r="AM103" s="227">
        <v>120</v>
      </c>
      <c r="AN103" s="227">
        <v>3.5</v>
      </c>
      <c r="AO103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3" s="230">
        <f>Table14[[#This Row],[Volt-Amperes]]*Table14[[#This Row],[Quantity]]/1000</f>
        <v>0</v>
      </c>
      <c r="AQ103" s="227">
        <v>90</v>
      </c>
      <c r="AR103" s="231">
        <f>Table14[[#This Row],[Quantity]]*Table14[[#This Row],[Volt-Amperes]]*(10^-3)*Table14[[#This Row],[Power Factor (%)]]*0.01</f>
        <v>0</v>
      </c>
      <c r="AS103" s="242" t="s">
        <v>345</v>
      </c>
      <c r="AT103" s="242">
        <v>0.4</v>
      </c>
      <c r="AU103" s="223">
        <v>20</v>
      </c>
      <c r="AV103" s="242" t="s">
        <v>204</v>
      </c>
      <c r="AW103" s="242" t="s">
        <v>117</v>
      </c>
      <c r="AX103" s="242" t="s">
        <v>117</v>
      </c>
      <c r="AY103" s="242" t="s">
        <v>204</v>
      </c>
      <c r="AZ103" s="242" t="s">
        <v>118</v>
      </c>
      <c r="BA103" s="242" t="s">
        <v>119</v>
      </c>
      <c r="BB103" s="242" t="s">
        <v>129</v>
      </c>
      <c r="BC103" s="242" t="s">
        <v>166</v>
      </c>
      <c r="BD103" s="242" t="s">
        <v>116</v>
      </c>
      <c r="BE103" s="242" t="s">
        <v>254</v>
      </c>
      <c r="BF103" s="242">
        <v>24</v>
      </c>
      <c r="BG103" s="412" t="str">
        <f>IF(OR(Table14[[#This Row],[Volts]]&gt;50,Table14[[#This Row],[Amps]]&gt;100),"Yes","No")</f>
        <v>Yes</v>
      </c>
      <c r="BH103" s="242" t="s">
        <v>205</v>
      </c>
      <c r="BI103" s="242" t="s">
        <v>205</v>
      </c>
      <c r="BJ103" s="242" t="s">
        <v>147</v>
      </c>
      <c r="BK103" s="413"/>
      <c r="BL103" s="72" t="str">
        <f>CONCATENATE($BL$5,Table14[[#This Row],[WBS Name]])</f>
        <v>C_LLRF</v>
      </c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</row>
    <row r="104" spans="1:105" ht="26.5" thickBot="1" x14ac:dyDescent="0.25">
      <c r="A104" s="414" t="s">
        <v>373</v>
      </c>
      <c r="B104" s="179">
        <f t="shared" si="8"/>
        <v>121.3</v>
      </c>
      <c r="C104" s="176" t="str">
        <f t="shared" si="6"/>
        <v>121.3.04</v>
      </c>
      <c r="D104" s="70" t="s">
        <v>340</v>
      </c>
      <c r="E104" s="70" t="s">
        <v>102</v>
      </c>
      <c r="F104" s="71" t="s">
        <v>272</v>
      </c>
      <c r="G104" s="71" t="s">
        <v>16</v>
      </c>
      <c r="H104" s="71"/>
      <c r="I104" s="71" t="s">
        <v>19</v>
      </c>
      <c r="J104" s="71" t="s">
        <v>374</v>
      </c>
      <c r="K104" s="71"/>
      <c r="L104" s="158">
        <v>0</v>
      </c>
      <c r="M104" s="80" t="s">
        <v>253</v>
      </c>
      <c r="N104" s="80" t="s">
        <v>107</v>
      </c>
      <c r="O104" s="77">
        <v>0.15</v>
      </c>
      <c r="P104" s="80" t="s">
        <v>108</v>
      </c>
      <c r="Q104" s="82">
        <v>24</v>
      </c>
      <c r="R104" s="82">
        <v>30</v>
      </c>
      <c r="S104" s="82">
        <v>96</v>
      </c>
      <c r="T104" s="82"/>
      <c r="U104" s="85"/>
      <c r="V104" s="80" t="s">
        <v>116</v>
      </c>
      <c r="W104" s="85"/>
      <c r="X104" s="80" t="s">
        <v>344</v>
      </c>
      <c r="Y104" s="80" t="s">
        <v>344</v>
      </c>
      <c r="Z104" s="85"/>
      <c r="AA104" s="185"/>
      <c r="AB104" s="85"/>
      <c r="AC104" s="85">
        <v>10</v>
      </c>
      <c r="AD104" s="82" t="s">
        <v>113</v>
      </c>
      <c r="AE104" s="82">
        <v>0.4</v>
      </c>
      <c r="AF104" s="84">
        <f>Table14[[#This Row],[Quantity]]*Table14[[#This Row],[Heat Load (KW)]]</f>
        <v>0</v>
      </c>
      <c r="AG104" s="91">
        <v>1</v>
      </c>
      <c r="AH104" s="137"/>
      <c r="AI104" s="137"/>
      <c r="AJ104" s="137"/>
      <c r="AK104" s="137"/>
      <c r="AL104" s="85" t="s">
        <v>114</v>
      </c>
      <c r="AM104" s="82">
        <v>120</v>
      </c>
      <c r="AN104" s="82">
        <v>3.5</v>
      </c>
      <c r="AO10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4" s="192">
        <f>Table14[[#This Row],[Volt-Amperes]]*Table14[[#This Row],[Quantity]]/1000</f>
        <v>0</v>
      </c>
      <c r="AQ104" s="82">
        <v>90</v>
      </c>
      <c r="AR104" s="74">
        <f>Table14[[#This Row],[Quantity]]*Table14[[#This Row],[Volt-Amperes]]*(10^-3)*Table14[[#This Row],[Power Factor (%)]]*0.01</f>
        <v>0</v>
      </c>
      <c r="AS104" s="85" t="s">
        <v>345</v>
      </c>
      <c r="AT104" s="85">
        <v>0.4</v>
      </c>
      <c r="AU104" s="80">
        <v>20</v>
      </c>
      <c r="AV104" s="85" t="s">
        <v>204</v>
      </c>
      <c r="AW104" s="85" t="s">
        <v>117</v>
      </c>
      <c r="AX104" s="85" t="s">
        <v>117</v>
      </c>
      <c r="AY104" s="85" t="s">
        <v>204</v>
      </c>
      <c r="AZ104" s="85" t="s">
        <v>118</v>
      </c>
      <c r="BA104" s="85" t="s">
        <v>119</v>
      </c>
      <c r="BB104" s="85" t="s">
        <v>119</v>
      </c>
      <c r="BC104" s="85" t="s">
        <v>166</v>
      </c>
      <c r="BD104" s="85" t="s">
        <v>116</v>
      </c>
      <c r="BE104" s="85" t="s">
        <v>254</v>
      </c>
      <c r="BF104" s="85">
        <v>27</v>
      </c>
      <c r="BG104" s="178" t="str">
        <f>IF(OR(Table14[[#This Row],[Volts]]&gt;50,Table14[[#This Row],[Amps]]&gt;100),"Yes","No")</f>
        <v>Yes</v>
      </c>
      <c r="BH104" s="85" t="s">
        <v>205</v>
      </c>
      <c r="BI104" s="85" t="s">
        <v>205</v>
      </c>
      <c r="BJ104" s="85" t="s">
        <v>147</v>
      </c>
      <c r="BK104" s="415"/>
      <c r="BL104" s="72" t="str">
        <f>CONCATENATE($BL$5,Table14[[#This Row],[WBS Name]])</f>
        <v>C_LLRF</v>
      </c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</row>
    <row r="105" spans="1:105" s="149" customFormat="1" ht="26.5" thickBot="1" x14ac:dyDescent="0.25">
      <c r="A105" s="414" t="s">
        <v>375</v>
      </c>
      <c r="B105" s="179">
        <f t="shared" si="8"/>
        <v>121.3</v>
      </c>
      <c r="C105" s="176" t="str">
        <f t="shared" si="6"/>
        <v>121.3.04</v>
      </c>
      <c r="D105" s="70" t="s">
        <v>340</v>
      </c>
      <c r="E105" s="70" t="s">
        <v>102</v>
      </c>
      <c r="F105" s="71" t="s">
        <v>272</v>
      </c>
      <c r="G105" s="71" t="s">
        <v>16</v>
      </c>
      <c r="H105" s="71"/>
      <c r="I105" s="71" t="s">
        <v>19</v>
      </c>
      <c r="J105" s="71" t="s">
        <v>376</v>
      </c>
      <c r="K105" s="71"/>
      <c r="L105" s="158">
        <v>0</v>
      </c>
      <c r="M105" s="80" t="s">
        <v>253</v>
      </c>
      <c r="N105" s="80" t="s">
        <v>107</v>
      </c>
      <c r="O105" s="77">
        <v>0.15</v>
      </c>
      <c r="P105" s="80" t="s">
        <v>108</v>
      </c>
      <c r="Q105" s="82">
        <v>24</v>
      </c>
      <c r="R105" s="82">
        <v>30</v>
      </c>
      <c r="S105" s="82">
        <v>96</v>
      </c>
      <c r="T105" s="82"/>
      <c r="U105" s="85"/>
      <c r="V105" s="80" t="s">
        <v>116</v>
      </c>
      <c r="W105" s="85"/>
      <c r="X105" s="80" t="s">
        <v>344</v>
      </c>
      <c r="Y105" s="80" t="s">
        <v>344</v>
      </c>
      <c r="Z105" s="85"/>
      <c r="AA105" s="185"/>
      <c r="AB105" s="85"/>
      <c r="AC105" s="85">
        <v>10</v>
      </c>
      <c r="AD105" s="82" t="s">
        <v>113</v>
      </c>
      <c r="AE105" s="82">
        <v>0.4</v>
      </c>
      <c r="AF105" s="84">
        <f>Table14[[#This Row],[Quantity]]*Table14[[#This Row],[Heat Load (KW)]]</f>
        <v>0</v>
      </c>
      <c r="AG105" s="91">
        <v>1</v>
      </c>
      <c r="AH105" s="137"/>
      <c r="AI105" s="137"/>
      <c r="AJ105" s="137"/>
      <c r="AK105" s="137"/>
      <c r="AL105" s="85" t="s">
        <v>114</v>
      </c>
      <c r="AM105" s="82">
        <v>120</v>
      </c>
      <c r="AN105" s="82">
        <v>3.5</v>
      </c>
      <c r="AO10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5" s="192">
        <f>Table14[[#This Row],[Volt-Amperes]]*Table14[[#This Row],[Quantity]]/1000</f>
        <v>0</v>
      </c>
      <c r="AQ105" s="82">
        <v>90</v>
      </c>
      <c r="AR105" s="74">
        <f>Table14[[#This Row],[Quantity]]*Table14[[#This Row],[Volt-Amperes]]*(10^-3)*Table14[[#This Row],[Power Factor (%)]]*0.01</f>
        <v>0</v>
      </c>
      <c r="AS105" s="85" t="s">
        <v>345</v>
      </c>
      <c r="AT105" s="85">
        <v>0.4</v>
      </c>
      <c r="AU105" s="80">
        <v>20</v>
      </c>
      <c r="AV105" s="85" t="s">
        <v>204</v>
      </c>
      <c r="AW105" s="85" t="s">
        <v>117</v>
      </c>
      <c r="AX105" s="85" t="s">
        <v>117</v>
      </c>
      <c r="AY105" s="85" t="s">
        <v>204</v>
      </c>
      <c r="AZ105" s="85" t="s">
        <v>118</v>
      </c>
      <c r="BA105" s="85" t="s">
        <v>119</v>
      </c>
      <c r="BB105" s="85" t="s">
        <v>119</v>
      </c>
      <c r="BC105" s="85" t="s">
        <v>166</v>
      </c>
      <c r="BD105" s="85" t="s">
        <v>116</v>
      </c>
      <c r="BE105" s="85" t="s">
        <v>254</v>
      </c>
      <c r="BF105" s="85">
        <v>24</v>
      </c>
      <c r="BG105" s="178" t="str">
        <f>IF(OR(Table14[[#This Row],[Volts]]&gt;50,Table14[[#This Row],[Amps]]&gt;100),"Yes","No")</f>
        <v>Yes</v>
      </c>
      <c r="BH105" s="85" t="s">
        <v>205</v>
      </c>
      <c r="BI105" s="85" t="s">
        <v>205</v>
      </c>
      <c r="BJ105" s="85" t="s">
        <v>147</v>
      </c>
      <c r="BK105" s="415"/>
      <c r="BL105" s="72" t="str">
        <f>CONCATENATE($BL$5,Table14[[#This Row],[WBS Name]])</f>
        <v>C_LLRF</v>
      </c>
      <c r="BM105" s="480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</row>
    <row r="106" spans="1:105" ht="25.85" x14ac:dyDescent="0.2">
      <c r="A106" s="414" t="s">
        <v>377</v>
      </c>
      <c r="B106" s="179">
        <f t="shared" si="8"/>
        <v>121.3</v>
      </c>
      <c r="C106" s="176" t="str">
        <f t="shared" si="6"/>
        <v>121.3.04</v>
      </c>
      <c r="D106" s="70" t="s">
        <v>340</v>
      </c>
      <c r="E106" s="70" t="s">
        <v>102</v>
      </c>
      <c r="F106" s="71" t="s">
        <v>272</v>
      </c>
      <c r="G106" s="71" t="s">
        <v>357</v>
      </c>
      <c r="H106" s="71"/>
      <c r="I106" s="71" t="s">
        <v>19</v>
      </c>
      <c r="J106" s="71" t="s">
        <v>378</v>
      </c>
      <c r="K106" s="71"/>
      <c r="L106" s="158">
        <v>0</v>
      </c>
      <c r="M106" s="80" t="s">
        <v>253</v>
      </c>
      <c r="N106" s="80" t="s">
        <v>107</v>
      </c>
      <c r="O106" s="77">
        <v>0.15</v>
      </c>
      <c r="P106" s="80" t="s">
        <v>108</v>
      </c>
      <c r="Q106" s="82">
        <v>24</v>
      </c>
      <c r="R106" s="82">
        <v>30</v>
      </c>
      <c r="S106" s="82">
        <v>96</v>
      </c>
      <c r="T106" s="82"/>
      <c r="U106" s="85"/>
      <c r="V106" s="80" t="s">
        <v>116</v>
      </c>
      <c r="W106" s="85"/>
      <c r="X106" s="80" t="s">
        <v>344</v>
      </c>
      <c r="Y106" s="80" t="s">
        <v>344</v>
      </c>
      <c r="Z106" s="85"/>
      <c r="AA106" s="185"/>
      <c r="AB106" s="85"/>
      <c r="AC106" s="85">
        <v>10</v>
      </c>
      <c r="AD106" s="82" t="s">
        <v>113</v>
      </c>
      <c r="AE106" s="82">
        <v>0.4</v>
      </c>
      <c r="AF106" s="84">
        <f>Table14[[#This Row],[Quantity]]*Table14[[#This Row],[Heat Load (KW)]]</f>
        <v>0</v>
      </c>
      <c r="AG106" s="91">
        <v>1</v>
      </c>
      <c r="AH106" s="137"/>
      <c r="AI106" s="137"/>
      <c r="AJ106" s="137"/>
      <c r="AK106" s="137"/>
      <c r="AL106" s="85" t="s">
        <v>114</v>
      </c>
      <c r="AM106" s="82">
        <v>120</v>
      </c>
      <c r="AN106" s="82">
        <v>3.5</v>
      </c>
      <c r="AO10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6" s="192">
        <f>Table14[[#This Row],[Volt-Amperes]]*Table14[[#This Row],[Quantity]]/1000</f>
        <v>0</v>
      </c>
      <c r="AQ106" s="82">
        <v>90</v>
      </c>
      <c r="AR106" s="74">
        <f>Table14[[#This Row],[Quantity]]*Table14[[#This Row],[Volt-Amperes]]*(10^-3)*Table14[[#This Row],[Power Factor (%)]]*0.01</f>
        <v>0</v>
      </c>
      <c r="AS106" s="85" t="s">
        <v>345</v>
      </c>
      <c r="AT106" s="85">
        <v>0.4</v>
      </c>
      <c r="AU106" s="80">
        <v>20</v>
      </c>
      <c r="AV106" s="85" t="s">
        <v>204</v>
      </c>
      <c r="AW106" s="85" t="s">
        <v>117</v>
      </c>
      <c r="AX106" s="85" t="s">
        <v>117</v>
      </c>
      <c r="AY106" s="85" t="s">
        <v>204</v>
      </c>
      <c r="AZ106" s="85" t="s">
        <v>118</v>
      </c>
      <c r="BA106" s="85" t="s">
        <v>119</v>
      </c>
      <c r="BB106" s="85" t="s">
        <v>119</v>
      </c>
      <c r="BC106" s="85" t="s">
        <v>166</v>
      </c>
      <c r="BD106" s="85" t="s">
        <v>116</v>
      </c>
      <c r="BE106" s="85" t="s">
        <v>254</v>
      </c>
      <c r="BF106" s="85">
        <v>24</v>
      </c>
      <c r="BG106" s="178" t="str">
        <f>IF(OR(Table14[[#This Row],[Volts]]&gt;50,Table14[[#This Row],[Amps]]&gt;100),"Yes","No")</f>
        <v>Yes</v>
      </c>
      <c r="BH106" s="85" t="s">
        <v>205</v>
      </c>
      <c r="BI106" s="85" t="s">
        <v>205</v>
      </c>
      <c r="BJ106" s="85" t="s">
        <v>147</v>
      </c>
      <c r="BK106" s="415"/>
      <c r="BL106" s="72" t="str">
        <f>CONCATENATE($BL$5,Table14[[#This Row],[WBS Name]])</f>
        <v>C_LLRF</v>
      </c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</row>
    <row r="107" spans="1:105" ht="25.85" x14ac:dyDescent="0.2">
      <c r="A107" s="414" t="s">
        <v>379</v>
      </c>
      <c r="B107" s="73">
        <f t="shared" si="8"/>
        <v>121.3</v>
      </c>
      <c r="C107" s="69" t="str">
        <f t="shared" si="6"/>
        <v>121.3.04</v>
      </c>
      <c r="D107" s="70" t="s">
        <v>340</v>
      </c>
      <c r="E107" s="70" t="s">
        <v>102</v>
      </c>
      <c r="F107" s="71" t="s">
        <v>272</v>
      </c>
      <c r="G107" s="71" t="s">
        <v>357</v>
      </c>
      <c r="H107" s="71"/>
      <c r="I107" s="71" t="s">
        <v>19</v>
      </c>
      <c r="J107" s="71" t="s">
        <v>380</v>
      </c>
      <c r="K107" s="71"/>
      <c r="L107" s="158">
        <v>0</v>
      </c>
      <c r="M107" s="80" t="s">
        <v>253</v>
      </c>
      <c r="N107" s="80" t="s">
        <v>107</v>
      </c>
      <c r="O107" s="78">
        <v>0.15</v>
      </c>
      <c r="P107" s="80" t="s">
        <v>108</v>
      </c>
      <c r="Q107" s="82">
        <v>24</v>
      </c>
      <c r="R107" s="82">
        <v>30</v>
      </c>
      <c r="S107" s="82">
        <v>96</v>
      </c>
      <c r="T107" s="82"/>
      <c r="U107" s="85"/>
      <c r="V107" s="80" t="s">
        <v>116</v>
      </c>
      <c r="W107" s="85"/>
      <c r="X107" s="80" t="s">
        <v>344</v>
      </c>
      <c r="Y107" s="80" t="s">
        <v>344</v>
      </c>
      <c r="Z107" s="85"/>
      <c r="AA107" s="185"/>
      <c r="AB107" s="85"/>
      <c r="AC107" s="85">
        <v>10</v>
      </c>
      <c r="AD107" s="82" t="s">
        <v>113</v>
      </c>
      <c r="AE107" s="82">
        <v>0.4</v>
      </c>
      <c r="AF107" s="130">
        <f>Table14[[#This Row],[Quantity]]*Table14[[#This Row],[Heat Load (KW)]]</f>
        <v>0</v>
      </c>
      <c r="AG107" s="91">
        <v>1</v>
      </c>
      <c r="AH107" s="137"/>
      <c r="AI107" s="137"/>
      <c r="AJ107" s="137"/>
      <c r="AK107" s="137"/>
      <c r="AL107" s="85" t="s">
        <v>114</v>
      </c>
      <c r="AM107" s="82">
        <v>120</v>
      </c>
      <c r="AN107" s="82">
        <v>3.5</v>
      </c>
      <c r="AO107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7" s="195">
        <f>Table14[[#This Row],[Volt-Amperes]]*Table14[[#This Row],[Quantity]]/1000</f>
        <v>0</v>
      </c>
      <c r="AQ107" s="82">
        <v>90</v>
      </c>
      <c r="AR107" s="213">
        <f>Table14[[#This Row],[Quantity]]*Table14[[#This Row],[Volt-Amperes]]*(10^-3)*Table14[[#This Row],[Power Factor (%)]]*0.01</f>
        <v>0</v>
      </c>
      <c r="AS107" s="85" t="s">
        <v>345</v>
      </c>
      <c r="AT107" s="85">
        <v>0.4</v>
      </c>
      <c r="AU107" s="80">
        <v>20</v>
      </c>
      <c r="AV107" s="85" t="s">
        <v>204</v>
      </c>
      <c r="AW107" s="85" t="s">
        <v>117</v>
      </c>
      <c r="AX107" s="85" t="s">
        <v>117</v>
      </c>
      <c r="AY107" s="85" t="s">
        <v>204</v>
      </c>
      <c r="AZ107" s="85" t="s">
        <v>118</v>
      </c>
      <c r="BA107" s="85" t="s">
        <v>119</v>
      </c>
      <c r="BB107" s="85" t="s">
        <v>119</v>
      </c>
      <c r="BC107" s="85" t="s">
        <v>166</v>
      </c>
      <c r="BD107" s="85" t="s">
        <v>116</v>
      </c>
      <c r="BE107" s="85" t="s">
        <v>254</v>
      </c>
      <c r="BF107" s="85">
        <v>87</v>
      </c>
      <c r="BG107" s="146" t="str">
        <f>IF(OR(Table14[[#This Row],[Volts]]&gt;50,Table14[[#This Row],[Amps]]&gt;100),"Yes","No")</f>
        <v>Yes</v>
      </c>
      <c r="BH107" s="85" t="s">
        <v>205</v>
      </c>
      <c r="BI107" s="85" t="s">
        <v>205</v>
      </c>
      <c r="BJ107" s="85" t="s">
        <v>147</v>
      </c>
      <c r="BK107" s="415"/>
      <c r="BL107" s="72" t="str">
        <f>CONCATENATE($BL$5,Table14[[#This Row],[WBS Name]])</f>
        <v>C_LLRF</v>
      </c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</row>
    <row r="108" spans="1:105" ht="25.85" x14ac:dyDescent="0.2">
      <c r="A108" s="447" t="s">
        <v>381</v>
      </c>
      <c r="B108" s="448">
        <f t="shared" si="8"/>
        <v>121.3</v>
      </c>
      <c r="C108" s="449" t="str">
        <f t="shared" si="6"/>
        <v>121.3.04</v>
      </c>
      <c r="D108" s="450" t="s">
        <v>340</v>
      </c>
      <c r="E108" s="450" t="s">
        <v>102</v>
      </c>
      <c r="F108" s="451" t="s">
        <v>272</v>
      </c>
      <c r="G108" s="451" t="s">
        <v>382</v>
      </c>
      <c r="H108" s="451"/>
      <c r="I108" s="451" t="s">
        <v>19</v>
      </c>
      <c r="J108" s="451" t="s">
        <v>383</v>
      </c>
      <c r="K108" s="451"/>
      <c r="L108" s="452">
        <v>0</v>
      </c>
      <c r="M108" s="453" t="s">
        <v>253</v>
      </c>
      <c r="N108" s="453" t="s">
        <v>107</v>
      </c>
      <c r="O108" s="454">
        <v>0.15</v>
      </c>
      <c r="P108" s="453" t="s">
        <v>108</v>
      </c>
      <c r="Q108" s="455">
        <v>24</v>
      </c>
      <c r="R108" s="455">
        <v>30</v>
      </c>
      <c r="S108" s="455">
        <v>96</v>
      </c>
      <c r="T108" s="455"/>
      <c r="U108" s="456"/>
      <c r="V108" s="453" t="s">
        <v>116</v>
      </c>
      <c r="W108" s="456"/>
      <c r="X108" s="453" t="s">
        <v>344</v>
      </c>
      <c r="Y108" s="453" t="s">
        <v>344</v>
      </c>
      <c r="Z108" s="456"/>
      <c r="AA108" s="457"/>
      <c r="AB108" s="456"/>
      <c r="AC108" s="456">
        <v>10</v>
      </c>
      <c r="AD108" s="455" t="s">
        <v>113</v>
      </c>
      <c r="AE108" s="455">
        <v>0.4</v>
      </c>
      <c r="AF108" s="458">
        <f>Table14[[#This Row],[Quantity]]*Table14[[#This Row],[Heat Load (KW)]]</f>
        <v>0</v>
      </c>
      <c r="AG108" s="459">
        <v>1</v>
      </c>
      <c r="AH108" s="460"/>
      <c r="AI108" s="460"/>
      <c r="AJ108" s="460"/>
      <c r="AK108" s="460"/>
      <c r="AL108" s="456" t="s">
        <v>114</v>
      </c>
      <c r="AM108" s="455">
        <v>120</v>
      </c>
      <c r="AN108" s="455">
        <v>3.5</v>
      </c>
      <c r="AO108" s="461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8" s="191">
        <f>Table14[[#This Row],[Volt-Amperes]]*Table14[[#This Row],[Quantity]]/1000</f>
        <v>0</v>
      </c>
      <c r="AQ108" s="455">
        <v>90</v>
      </c>
      <c r="AR108" s="462">
        <f>Table14[[#This Row],[Quantity]]*Table14[[#This Row],[Volt-Amperes]]*(10^-3)*Table14[[#This Row],[Power Factor (%)]]*0.01</f>
        <v>0</v>
      </c>
      <c r="AS108" s="456" t="s">
        <v>345</v>
      </c>
      <c r="AT108" s="456">
        <v>0.4</v>
      </c>
      <c r="AU108" s="453">
        <v>20</v>
      </c>
      <c r="AV108" s="456" t="s">
        <v>204</v>
      </c>
      <c r="AW108" s="456" t="s">
        <v>117</v>
      </c>
      <c r="AX108" s="456" t="s">
        <v>117</v>
      </c>
      <c r="AY108" s="456" t="s">
        <v>204</v>
      </c>
      <c r="AZ108" s="456" t="s">
        <v>118</v>
      </c>
      <c r="BA108" s="456" t="s">
        <v>119</v>
      </c>
      <c r="BB108" s="456" t="s">
        <v>361</v>
      </c>
      <c r="BC108" s="456" t="s">
        <v>166</v>
      </c>
      <c r="BD108" s="456" t="s">
        <v>116</v>
      </c>
      <c r="BE108" s="456" t="s">
        <v>254</v>
      </c>
      <c r="BF108" s="456">
        <v>112</v>
      </c>
      <c r="BG108" s="463" t="str">
        <f>IF(OR(Table14[[#This Row],[Volts]]&gt;50,Table14[[#This Row],[Amps]]&gt;100),"Yes","No")</f>
        <v>Yes</v>
      </c>
      <c r="BH108" s="456" t="s">
        <v>205</v>
      </c>
      <c r="BI108" s="456" t="s">
        <v>205</v>
      </c>
      <c r="BJ108" s="456" t="s">
        <v>147</v>
      </c>
      <c r="BK108" s="464"/>
      <c r="BL108" s="72" t="str">
        <f>CONCATENATE($BL$5,Table14[[#This Row],[WBS Name]])</f>
        <v>C_LLRF</v>
      </c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</row>
    <row r="109" spans="1:105" ht="78.150000000000006" thickBot="1" x14ac:dyDescent="0.25">
      <c r="A109" s="416" t="s">
        <v>384</v>
      </c>
      <c r="B109" s="440">
        <f t="shared" si="8"/>
        <v>121.3</v>
      </c>
      <c r="C109" s="441" t="str">
        <f t="shared" si="6"/>
        <v>121.3.04</v>
      </c>
      <c r="D109" s="160" t="s">
        <v>340</v>
      </c>
      <c r="E109" s="160" t="s">
        <v>102</v>
      </c>
      <c r="F109" s="374" t="s">
        <v>279</v>
      </c>
      <c r="G109" s="161" t="s">
        <v>16</v>
      </c>
      <c r="H109" s="161" t="s">
        <v>385</v>
      </c>
      <c r="I109" s="161" t="s">
        <v>386</v>
      </c>
      <c r="J109" s="161" t="s">
        <v>387</v>
      </c>
      <c r="K109" s="161"/>
      <c r="L109" s="162">
        <v>6</v>
      </c>
      <c r="M109" s="163" t="s">
        <v>253</v>
      </c>
      <c r="N109" s="163" t="s">
        <v>143</v>
      </c>
      <c r="O109" s="442">
        <v>0.3</v>
      </c>
      <c r="P109" s="163" t="s">
        <v>108</v>
      </c>
      <c r="Q109" s="164">
        <v>144</v>
      </c>
      <c r="R109" s="164">
        <v>30</v>
      </c>
      <c r="S109" s="164">
        <v>96</v>
      </c>
      <c r="T109" s="164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164" t="s">
        <v>113</v>
      </c>
      <c r="AE109" s="164">
        <v>0.4</v>
      </c>
      <c r="AF109" s="443">
        <f>Table14[[#This Row],[Quantity]]*Table14[[#This Row],[Heat Load (KW)]]</f>
        <v>2.4000000000000004</v>
      </c>
      <c r="AG109" s="237"/>
      <c r="AH109" s="237"/>
      <c r="AI109" s="237"/>
      <c r="AJ109" s="237"/>
      <c r="AK109" s="237"/>
      <c r="AL109" s="165" t="s">
        <v>114</v>
      </c>
      <c r="AM109" s="164">
        <v>120</v>
      </c>
      <c r="AN109" s="164">
        <v>3.5</v>
      </c>
      <c r="AO109" s="44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09" s="417">
        <f>Table14[[#This Row],[Volt-Amperes]]*Table14[[#This Row],[Quantity]]/1000</f>
        <v>2.52</v>
      </c>
      <c r="AQ109" s="164">
        <v>90</v>
      </c>
      <c r="AR109" s="445">
        <f>Table14[[#This Row],[Quantity]]*Table14[[#This Row],[Volt-Amperes]]*(10^-3)*Table14[[#This Row],[Power Factor (%)]]*0.01</f>
        <v>2.2680000000000002</v>
      </c>
      <c r="AS109" s="165"/>
      <c r="AT109" s="165"/>
      <c r="AU109" s="163"/>
      <c r="AV109" s="165"/>
      <c r="AW109" s="165"/>
      <c r="AX109" s="165" t="s">
        <v>117</v>
      </c>
      <c r="AY109" s="165" t="s">
        <v>204</v>
      </c>
      <c r="AZ109" s="165"/>
      <c r="BA109" s="165" t="s">
        <v>119</v>
      </c>
      <c r="BB109" s="165" t="s">
        <v>120</v>
      </c>
      <c r="BC109" s="165"/>
      <c r="BD109" s="165" t="s">
        <v>116</v>
      </c>
      <c r="BE109" s="165" t="s">
        <v>254</v>
      </c>
      <c r="BF109" s="165"/>
      <c r="BG109" s="446" t="str">
        <f>IF(OR(Table14[[#This Row],[Volts]]&gt;50,Table14[[#This Row],[Amps]]&gt;100),"Yes","No")</f>
        <v>Yes</v>
      </c>
      <c r="BH109" s="165" t="s">
        <v>205</v>
      </c>
      <c r="BI109" s="165" t="s">
        <v>205</v>
      </c>
      <c r="BJ109" s="165" t="s">
        <v>147</v>
      </c>
      <c r="BK109" s="418" t="s">
        <v>367</v>
      </c>
      <c r="BL109" s="72" t="str">
        <f>CONCATENATE($BL$5,Table14[[#This Row],[WBS Name]])</f>
        <v>C_LLRF</v>
      </c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</row>
    <row r="110" spans="1:105" ht="25.85" x14ac:dyDescent="0.2">
      <c r="A110" s="408" t="s">
        <v>388</v>
      </c>
      <c r="B110" s="217">
        <f t="shared" si="8"/>
        <v>121.3</v>
      </c>
      <c r="C110" s="218" t="str">
        <f t="shared" si="6"/>
        <v>121.3.04</v>
      </c>
      <c r="D110" s="219" t="s">
        <v>340</v>
      </c>
      <c r="E110" s="219" t="s">
        <v>102</v>
      </c>
      <c r="F110" s="472" t="s">
        <v>279</v>
      </c>
      <c r="G110" s="220" t="s">
        <v>17</v>
      </c>
      <c r="H110" s="220"/>
      <c r="I110" s="220" t="s">
        <v>19</v>
      </c>
      <c r="J110" s="220" t="s">
        <v>389</v>
      </c>
      <c r="K110" s="220"/>
      <c r="L110" s="409">
        <v>0</v>
      </c>
      <c r="M110" s="223" t="s">
        <v>253</v>
      </c>
      <c r="N110" s="223" t="s">
        <v>107</v>
      </c>
      <c r="O110" s="410">
        <v>0.15</v>
      </c>
      <c r="P110" s="223" t="s">
        <v>108</v>
      </c>
      <c r="Q110" s="227">
        <v>24</v>
      </c>
      <c r="R110" s="227">
        <v>30</v>
      </c>
      <c r="S110" s="227">
        <v>96</v>
      </c>
      <c r="T110" s="227"/>
      <c r="U110" s="242"/>
      <c r="V110" s="223" t="s">
        <v>116</v>
      </c>
      <c r="W110" s="242"/>
      <c r="X110" s="223" t="s">
        <v>344</v>
      </c>
      <c r="Y110" s="223" t="s">
        <v>344</v>
      </c>
      <c r="Z110" s="242"/>
      <c r="AA110" s="411"/>
      <c r="AB110" s="242"/>
      <c r="AC110" s="242">
        <v>10</v>
      </c>
      <c r="AD110" s="227" t="s">
        <v>113</v>
      </c>
      <c r="AE110" s="227">
        <v>0.4</v>
      </c>
      <c r="AF110" s="226">
        <f>Table14[[#This Row],[Quantity]]*Table14[[#This Row],[Heat Load (KW)]]</f>
        <v>0</v>
      </c>
      <c r="AG110" s="227">
        <v>1</v>
      </c>
      <c r="AH110" s="225"/>
      <c r="AI110" s="225"/>
      <c r="AJ110" s="225"/>
      <c r="AK110" s="225"/>
      <c r="AL110" s="242" t="s">
        <v>114</v>
      </c>
      <c r="AM110" s="227">
        <v>120</v>
      </c>
      <c r="AN110" s="227">
        <v>3.5</v>
      </c>
      <c r="AO110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0" s="230">
        <f>Table14[[#This Row],[Volt-Amperes]]*Table14[[#This Row],[Quantity]]/1000</f>
        <v>0</v>
      </c>
      <c r="AQ110" s="227">
        <v>90</v>
      </c>
      <c r="AR110" s="231">
        <f>Table14[[#This Row],[Quantity]]*Table14[[#This Row],[Volt-Amperes]]*(10^-3)*Table14[[#This Row],[Power Factor (%)]]*0.01</f>
        <v>0</v>
      </c>
      <c r="AS110" s="242" t="s">
        <v>345</v>
      </c>
      <c r="AT110" s="242">
        <v>0.4</v>
      </c>
      <c r="AU110" s="223">
        <v>20</v>
      </c>
      <c r="AV110" s="242" t="s">
        <v>204</v>
      </c>
      <c r="AW110" s="242" t="s">
        <v>117</v>
      </c>
      <c r="AX110" s="242" t="s">
        <v>117</v>
      </c>
      <c r="AY110" s="242" t="s">
        <v>204</v>
      </c>
      <c r="AZ110" s="242" t="s">
        <v>118</v>
      </c>
      <c r="BA110" s="242" t="s">
        <v>119</v>
      </c>
      <c r="BB110" s="242" t="s">
        <v>129</v>
      </c>
      <c r="BC110" s="242" t="s">
        <v>166</v>
      </c>
      <c r="BD110" s="242" t="s">
        <v>116</v>
      </c>
      <c r="BE110" s="242" t="s">
        <v>254</v>
      </c>
      <c r="BF110" s="242">
        <v>24</v>
      </c>
      <c r="BG110" s="412" t="str">
        <f>IF(OR(Table14[[#This Row],[Volts]]&gt;50,Table14[[#This Row],[Amps]]&gt;100),"Yes","No")</f>
        <v>Yes</v>
      </c>
      <c r="BH110" s="242" t="s">
        <v>205</v>
      </c>
      <c r="BI110" s="242" t="s">
        <v>205</v>
      </c>
      <c r="BJ110" s="242" t="s">
        <v>147</v>
      </c>
      <c r="BK110" s="413"/>
      <c r="BL110" s="72" t="str">
        <f>CONCATENATE($BL$5,Table14[[#This Row],[WBS Name]])</f>
        <v>C_LLRF</v>
      </c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</row>
    <row r="111" spans="1:105" ht="25.85" x14ac:dyDescent="0.2">
      <c r="A111" s="414" t="s">
        <v>390</v>
      </c>
      <c r="B111" s="179">
        <f t="shared" si="8"/>
        <v>121.3</v>
      </c>
      <c r="C111" s="176" t="str">
        <f t="shared" si="6"/>
        <v>121.3.04</v>
      </c>
      <c r="D111" s="70" t="s">
        <v>340</v>
      </c>
      <c r="E111" s="70" t="s">
        <v>102</v>
      </c>
      <c r="F111" s="182" t="s">
        <v>279</v>
      </c>
      <c r="G111" s="71" t="s">
        <v>17</v>
      </c>
      <c r="H111" s="71"/>
      <c r="I111" s="71" t="s">
        <v>19</v>
      </c>
      <c r="J111" s="71" t="s">
        <v>391</v>
      </c>
      <c r="K111" s="71"/>
      <c r="L111" s="158">
        <v>0</v>
      </c>
      <c r="M111" s="80" t="s">
        <v>253</v>
      </c>
      <c r="N111" s="80" t="s">
        <v>107</v>
      </c>
      <c r="O111" s="77">
        <v>0.15</v>
      </c>
      <c r="P111" s="80" t="s">
        <v>108</v>
      </c>
      <c r="Q111" s="82">
        <v>24</v>
      </c>
      <c r="R111" s="82">
        <v>30</v>
      </c>
      <c r="S111" s="82">
        <v>96</v>
      </c>
      <c r="T111" s="82"/>
      <c r="U111" s="85"/>
      <c r="V111" s="80" t="s">
        <v>116</v>
      </c>
      <c r="W111" s="85"/>
      <c r="X111" s="80" t="s">
        <v>344</v>
      </c>
      <c r="Y111" s="80" t="s">
        <v>344</v>
      </c>
      <c r="Z111" s="85"/>
      <c r="AA111" s="185"/>
      <c r="AB111" s="85"/>
      <c r="AC111" s="85">
        <v>10</v>
      </c>
      <c r="AD111" s="82" t="s">
        <v>113</v>
      </c>
      <c r="AE111" s="82">
        <v>0.4</v>
      </c>
      <c r="AF111" s="84">
        <f>Table14[[#This Row],[Quantity]]*Table14[[#This Row],[Heat Load (KW)]]</f>
        <v>0</v>
      </c>
      <c r="AG111" s="82">
        <v>1</v>
      </c>
      <c r="AH111" s="137"/>
      <c r="AI111" s="137"/>
      <c r="AJ111" s="137"/>
      <c r="AK111" s="137"/>
      <c r="AL111" s="85" t="s">
        <v>114</v>
      </c>
      <c r="AM111" s="82">
        <v>120</v>
      </c>
      <c r="AN111" s="82">
        <v>3.5</v>
      </c>
      <c r="AO11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1" s="192">
        <f>Table14[[#This Row],[Volt-Amperes]]*Table14[[#This Row],[Quantity]]/1000</f>
        <v>0</v>
      </c>
      <c r="AQ111" s="82">
        <v>90</v>
      </c>
      <c r="AR111" s="74">
        <f>Table14[[#This Row],[Quantity]]*Table14[[#This Row],[Volt-Amperes]]*(10^-3)*Table14[[#This Row],[Power Factor (%)]]*0.01</f>
        <v>0</v>
      </c>
      <c r="AS111" s="85" t="s">
        <v>345</v>
      </c>
      <c r="AT111" s="85">
        <v>0.4</v>
      </c>
      <c r="AU111" s="80">
        <v>20</v>
      </c>
      <c r="AV111" s="85" t="s">
        <v>204</v>
      </c>
      <c r="AW111" s="85" t="s">
        <v>117</v>
      </c>
      <c r="AX111" s="85" t="s">
        <v>117</v>
      </c>
      <c r="AY111" s="85" t="s">
        <v>204</v>
      </c>
      <c r="AZ111" s="85" t="s">
        <v>118</v>
      </c>
      <c r="BA111" s="85" t="s">
        <v>119</v>
      </c>
      <c r="BB111" s="85" t="s">
        <v>119</v>
      </c>
      <c r="BC111" s="85" t="s">
        <v>166</v>
      </c>
      <c r="BD111" s="85" t="s">
        <v>116</v>
      </c>
      <c r="BE111" s="85" t="s">
        <v>254</v>
      </c>
      <c r="BF111" s="85">
        <v>27</v>
      </c>
      <c r="BG111" s="178" t="str">
        <f>IF(OR(Table14[[#This Row],[Volts]]&gt;50,Table14[[#This Row],[Amps]]&gt;100),"Yes","No")</f>
        <v>Yes</v>
      </c>
      <c r="BH111" s="85" t="s">
        <v>205</v>
      </c>
      <c r="BI111" s="85" t="s">
        <v>205</v>
      </c>
      <c r="BJ111" s="85" t="s">
        <v>147</v>
      </c>
      <c r="BK111" s="415"/>
      <c r="BL111" s="72" t="str">
        <f>CONCATENATE($BL$5,Table14[[#This Row],[WBS Name]])</f>
        <v>C_LLRF</v>
      </c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</row>
    <row r="112" spans="1:105" ht="26.5" thickBot="1" x14ac:dyDescent="0.25">
      <c r="A112" s="414" t="s">
        <v>392</v>
      </c>
      <c r="B112" s="179">
        <f t="shared" si="8"/>
        <v>121.3</v>
      </c>
      <c r="C112" s="176" t="str">
        <f t="shared" si="6"/>
        <v>121.3.04</v>
      </c>
      <c r="D112" s="70" t="s">
        <v>340</v>
      </c>
      <c r="E112" s="70" t="s">
        <v>102</v>
      </c>
      <c r="F112" s="182" t="s">
        <v>279</v>
      </c>
      <c r="G112" s="71" t="s">
        <v>17</v>
      </c>
      <c r="H112" s="71"/>
      <c r="I112" s="71" t="s">
        <v>19</v>
      </c>
      <c r="J112" s="71" t="s">
        <v>393</v>
      </c>
      <c r="K112" s="71"/>
      <c r="L112" s="158">
        <v>0</v>
      </c>
      <c r="M112" s="80" t="s">
        <v>253</v>
      </c>
      <c r="N112" s="80" t="s">
        <v>107</v>
      </c>
      <c r="O112" s="77">
        <v>0.15</v>
      </c>
      <c r="P112" s="80" t="s">
        <v>108</v>
      </c>
      <c r="Q112" s="82">
        <v>24</v>
      </c>
      <c r="R112" s="82">
        <v>30</v>
      </c>
      <c r="S112" s="82">
        <v>96</v>
      </c>
      <c r="T112" s="82"/>
      <c r="U112" s="85"/>
      <c r="V112" s="80" t="s">
        <v>116</v>
      </c>
      <c r="W112" s="85"/>
      <c r="X112" s="80" t="s">
        <v>344</v>
      </c>
      <c r="Y112" s="80" t="s">
        <v>344</v>
      </c>
      <c r="Z112" s="85"/>
      <c r="AA112" s="185"/>
      <c r="AB112" s="85"/>
      <c r="AC112" s="85">
        <v>10</v>
      </c>
      <c r="AD112" s="82" t="s">
        <v>113</v>
      </c>
      <c r="AE112" s="82">
        <v>0.4</v>
      </c>
      <c r="AF112" s="84">
        <f>Table14[[#This Row],[Quantity]]*Table14[[#This Row],[Heat Load (KW)]]</f>
        <v>0</v>
      </c>
      <c r="AG112" s="82">
        <v>1</v>
      </c>
      <c r="AH112" s="137"/>
      <c r="AI112" s="137"/>
      <c r="AJ112" s="137"/>
      <c r="AK112" s="137"/>
      <c r="AL112" s="85" t="s">
        <v>114</v>
      </c>
      <c r="AM112" s="82">
        <v>120</v>
      </c>
      <c r="AN112" s="82">
        <v>3.5</v>
      </c>
      <c r="AO11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2" s="192">
        <f>Table14[[#This Row],[Volt-Amperes]]*Table14[[#This Row],[Quantity]]/1000</f>
        <v>0</v>
      </c>
      <c r="AQ112" s="82">
        <v>90</v>
      </c>
      <c r="AR112" s="74">
        <f>Table14[[#This Row],[Quantity]]*Table14[[#This Row],[Volt-Amperes]]*(10^-3)*Table14[[#This Row],[Power Factor (%)]]*0.01</f>
        <v>0</v>
      </c>
      <c r="AS112" s="85" t="s">
        <v>345</v>
      </c>
      <c r="AT112" s="85">
        <v>0.4</v>
      </c>
      <c r="AU112" s="80">
        <v>20</v>
      </c>
      <c r="AV112" s="85" t="s">
        <v>204</v>
      </c>
      <c r="AW112" s="85" t="s">
        <v>117</v>
      </c>
      <c r="AX112" s="85" t="s">
        <v>117</v>
      </c>
      <c r="AY112" s="85" t="s">
        <v>204</v>
      </c>
      <c r="AZ112" s="85" t="s">
        <v>118</v>
      </c>
      <c r="BA112" s="85" t="s">
        <v>119</v>
      </c>
      <c r="BB112" s="85" t="s">
        <v>119</v>
      </c>
      <c r="BC112" s="85" t="s">
        <v>166</v>
      </c>
      <c r="BD112" s="85" t="s">
        <v>116</v>
      </c>
      <c r="BE112" s="85" t="s">
        <v>254</v>
      </c>
      <c r="BF112" s="85">
        <v>24</v>
      </c>
      <c r="BG112" s="178" t="str">
        <f>IF(OR(Table14[[#This Row],[Volts]]&gt;50,Table14[[#This Row],[Amps]]&gt;100),"Yes","No")</f>
        <v>Yes</v>
      </c>
      <c r="BH112" s="85" t="s">
        <v>205</v>
      </c>
      <c r="BI112" s="85" t="s">
        <v>205</v>
      </c>
      <c r="BJ112" s="85" t="s">
        <v>147</v>
      </c>
      <c r="BK112" s="415"/>
      <c r="BL112" s="72" t="str">
        <f>CONCATENATE($BL$5,Table14[[#This Row],[WBS Name]])</f>
        <v>C_LLRF</v>
      </c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</row>
    <row r="113" spans="1:105" s="149" customFormat="1" ht="26.5" thickBot="1" x14ac:dyDescent="0.25">
      <c r="A113" s="414" t="s">
        <v>394</v>
      </c>
      <c r="B113" s="179">
        <f t="shared" si="8"/>
        <v>121.3</v>
      </c>
      <c r="C113" s="176" t="str">
        <f t="shared" si="6"/>
        <v>121.3.04</v>
      </c>
      <c r="D113" s="70" t="s">
        <v>340</v>
      </c>
      <c r="E113" s="70" t="s">
        <v>102</v>
      </c>
      <c r="F113" s="182" t="s">
        <v>279</v>
      </c>
      <c r="G113" s="71" t="s">
        <v>357</v>
      </c>
      <c r="H113" s="71"/>
      <c r="I113" s="71" t="s">
        <v>19</v>
      </c>
      <c r="J113" s="71" t="s">
        <v>395</v>
      </c>
      <c r="K113" s="71"/>
      <c r="L113" s="158">
        <v>0</v>
      </c>
      <c r="M113" s="80" t="s">
        <v>253</v>
      </c>
      <c r="N113" s="80" t="s">
        <v>107</v>
      </c>
      <c r="O113" s="77">
        <v>0.15</v>
      </c>
      <c r="P113" s="80" t="s">
        <v>108</v>
      </c>
      <c r="Q113" s="82">
        <v>24</v>
      </c>
      <c r="R113" s="82">
        <v>30</v>
      </c>
      <c r="S113" s="82">
        <v>96</v>
      </c>
      <c r="T113" s="82"/>
      <c r="U113" s="85"/>
      <c r="V113" s="80" t="s">
        <v>116</v>
      </c>
      <c r="W113" s="85"/>
      <c r="X113" s="80" t="s">
        <v>344</v>
      </c>
      <c r="Y113" s="80" t="s">
        <v>344</v>
      </c>
      <c r="Z113" s="85"/>
      <c r="AA113" s="185"/>
      <c r="AB113" s="85"/>
      <c r="AC113" s="85">
        <v>10</v>
      </c>
      <c r="AD113" s="82" t="s">
        <v>113</v>
      </c>
      <c r="AE113" s="82">
        <v>0.4</v>
      </c>
      <c r="AF113" s="84">
        <f>Table14[[#This Row],[Quantity]]*Table14[[#This Row],[Heat Load (KW)]]</f>
        <v>0</v>
      </c>
      <c r="AG113" s="82">
        <v>1</v>
      </c>
      <c r="AH113" s="137"/>
      <c r="AI113" s="137"/>
      <c r="AJ113" s="137"/>
      <c r="AK113" s="137"/>
      <c r="AL113" s="85" t="s">
        <v>114</v>
      </c>
      <c r="AM113" s="82">
        <v>120</v>
      </c>
      <c r="AN113" s="82">
        <v>3.5</v>
      </c>
      <c r="AO11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3" s="192">
        <f>Table14[[#This Row],[Volt-Amperes]]*Table14[[#This Row],[Quantity]]/1000</f>
        <v>0</v>
      </c>
      <c r="AQ113" s="82">
        <v>90</v>
      </c>
      <c r="AR113" s="74">
        <f>Table14[[#This Row],[Quantity]]*Table14[[#This Row],[Volt-Amperes]]*(10^-3)*Table14[[#This Row],[Power Factor (%)]]*0.01</f>
        <v>0</v>
      </c>
      <c r="AS113" s="85" t="s">
        <v>345</v>
      </c>
      <c r="AT113" s="85">
        <v>0.4</v>
      </c>
      <c r="AU113" s="80">
        <v>20</v>
      </c>
      <c r="AV113" s="85" t="s">
        <v>204</v>
      </c>
      <c r="AW113" s="85" t="s">
        <v>117</v>
      </c>
      <c r="AX113" s="85" t="s">
        <v>117</v>
      </c>
      <c r="AY113" s="85" t="s">
        <v>204</v>
      </c>
      <c r="AZ113" s="85" t="s">
        <v>118</v>
      </c>
      <c r="BA113" s="85" t="s">
        <v>119</v>
      </c>
      <c r="BB113" s="85" t="s">
        <v>119</v>
      </c>
      <c r="BC113" s="85" t="s">
        <v>166</v>
      </c>
      <c r="BD113" s="85" t="s">
        <v>116</v>
      </c>
      <c r="BE113" s="85" t="s">
        <v>254</v>
      </c>
      <c r="BF113" s="85">
        <v>154</v>
      </c>
      <c r="BG113" s="178" t="str">
        <f>IF(OR(Table14[[#This Row],[Volts]]&gt;50,Table14[[#This Row],[Amps]]&gt;100),"Yes","No")</f>
        <v>Yes</v>
      </c>
      <c r="BH113" s="85" t="s">
        <v>205</v>
      </c>
      <c r="BI113" s="85" t="s">
        <v>205</v>
      </c>
      <c r="BJ113" s="85" t="s">
        <v>147</v>
      </c>
      <c r="BK113" s="415"/>
      <c r="BL113" s="72" t="str">
        <f>CONCATENATE($BL$5,Table14[[#This Row],[WBS Name]])</f>
        <v>C_LLRF</v>
      </c>
      <c r="BM113" s="480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</row>
    <row r="114" spans="1:105" ht="25.85" x14ac:dyDescent="0.2">
      <c r="A114" s="414" t="s">
        <v>396</v>
      </c>
      <c r="B114" s="179">
        <f t="shared" si="8"/>
        <v>121.3</v>
      </c>
      <c r="C114" s="176" t="str">
        <f t="shared" si="6"/>
        <v>121.3.04</v>
      </c>
      <c r="D114" s="70" t="s">
        <v>340</v>
      </c>
      <c r="E114" s="70" t="s">
        <v>102</v>
      </c>
      <c r="F114" s="182" t="s">
        <v>279</v>
      </c>
      <c r="G114" s="71" t="s">
        <v>357</v>
      </c>
      <c r="H114" s="71"/>
      <c r="I114" s="71" t="s">
        <v>19</v>
      </c>
      <c r="J114" s="71" t="s">
        <v>397</v>
      </c>
      <c r="K114" s="71"/>
      <c r="L114" s="158">
        <v>0</v>
      </c>
      <c r="M114" s="80" t="s">
        <v>253</v>
      </c>
      <c r="N114" s="80" t="s">
        <v>107</v>
      </c>
      <c r="O114" s="77">
        <v>0.15</v>
      </c>
      <c r="P114" s="80" t="s">
        <v>108</v>
      </c>
      <c r="Q114" s="82">
        <v>24</v>
      </c>
      <c r="R114" s="82">
        <v>30</v>
      </c>
      <c r="S114" s="82">
        <v>96</v>
      </c>
      <c r="T114" s="82"/>
      <c r="U114" s="85"/>
      <c r="V114" s="80" t="s">
        <v>116</v>
      </c>
      <c r="W114" s="85"/>
      <c r="X114" s="80" t="s">
        <v>344</v>
      </c>
      <c r="Y114" s="80" t="s">
        <v>344</v>
      </c>
      <c r="Z114" s="85"/>
      <c r="AA114" s="185"/>
      <c r="AB114" s="85"/>
      <c r="AC114" s="85">
        <v>10</v>
      </c>
      <c r="AD114" s="82" t="s">
        <v>113</v>
      </c>
      <c r="AE114" s="82">
        <v>0.4</v>
      </c>
      <c r="AF114" s="84">
        <f>Table14[[#This Row],[Quantity]]*Table14[[#This Row],[Heat Load (KW)]]</f>
        <v>0</v>
      </c>
      <c r="AG114" s="82">
        <v>1</v>
      </c>
      <c r="AH114" s="137"/>
      <c r="AI114" s="137"/>
      <c r="AJ114" s="137"/>
      <c r="AK114" s="137"/>
      <c r="AL114" s="85" t="s">
        <v>114</v>
      </c>
      <c r="AM114" s="82">
        <v>120</v>
      </c>
      <c r="AN114" s="82">
        <v>3.5</v>
      </c>
      <c r="AO11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4" s="192">
        <f>Table14[[#This Row],[Volt-Amperes]]*Table14[[#This Row],[Quantity]]/1000</f>
        <v>0</v>
      </c>
      <c r="AQ114" s="82">
        <v>90</v>
      </c>
      <c r="AR114" s="74">
        <f>Table14[[#This Row],[Quantity]]*Table14[[#This Row],[Volt-Amperes]]*(10^-3)*Table14[[#This Row],[Power Factor (%)]]*0.01</f>
        <v>0</v>
      </c>
      <c r="AS114" s="85" t="s">
        <v>345</v>
      </c>
      <c r="AT114" s="85">
        <v>0.4</v>
      </c>
      <c r="AU114" s="80">
        <v>20</v>
      </c>
      <c r="AV114" s="85" t="s">
        <v>204</v>
      </c>
      <c r="AW114" s="85" t="s">
        <v>117</v>
      </c>
      <c r="AX114" s="85" t="s">
        <v>117</v>
      </c>
      <c r="AY114" s="85" t="s">
        <v>204</v>
      </c>
      <c r="AZ114" s="85" t="s">
        <v>118</v>
      </c>
      <c r="BA114" s="85" t="s">
        <v>119</v>
      </c>
      <c r="BB114" s="85" t="s">
        <v>119</v>
      </c>
      <c r="BC114" s="85" t="s">
        <v>166</v>
      </c>
      <c r="BD114" s="85" t="s">
        <v>116</v>
      </c>
      <c r="BE114" s="85" t="s">
        <v>254</v>
      </c>
      <c r="BF114" s="85">
        <v>0</v>
      </c>
      <c r="BG114" s="178" t="str">
        <f>IF(OR(Table14[[#This Row],[Volts]]&gt;50,Table14[[#This Row],[Amps]]&gt;100),"Yes","No")</f>
        <v>Yes</v>
      </c>
      <c r="BH114" s="85" t="s">
        <v>205</v>
      </c>
      <c r="BI114" s="85" t="s">
        <v>205</v>
      </c>
      <c r="BJ114" s="85" t="s">
        <v>147</v>
      </c>
      <c r="BK114" s="415"/>
      <c r="BL114" s="72" t="str">
        <f>CONCATENATE($BL$5,Table14[[#This Row],[WBS Name]])</f>
        <v>C_LLRF</v>
      </c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</row>
    <row r="115" spans="1:105" ht="25.85" x14ac:dyDescent="0.2">
      <c r="A115" s="414" t="s">
        <v>398</v>
      </c>
      <c r="B115" s="73">
        <f t="shared" si="8"/>
        <v>121.3</v>
      </c>
      <c r="C115" s="69" t="str">
        <f t="shared" si="6"/>
        <v>121.3.04</v>
      </c>
      <c r="D115" s="70" t="s">
        <v>340</v>
      </c>
      <c r="E115" s="70" t="s">
        <v>102</v>
      </c>
      <c r="F115" s="182" t="s">
        <v>279</v>
      </c>
      <c r="G115" s="71" t="s">
        <v>382</v>
      </c>
      <c r="H115" s="71"/>
      <c r="I115" s="71" t="s">
        <v>19</v>
      </c>
      <c r="J115" s="71" t="s">
        <v>399</v>
      </c>
      <c r="K115" s="71"/>
      <c r="L115" s="158">
        <v>0</v>
      </c>
      <c r="M115" s="80" t="s">
        <v>253</v>
      </c>
      <c r="N115" s="80" t="s">
        <v>107</v>
      </c>
      <c r="O115" s="78">
        <v>0.15</v>
      </c>
      <c r="P115" s="80" t="s">
        <v>108</v>
      </c>
      <c r="Q115" s="82">
        <v>24</v>
      </c>
      <c r="R115" s="82">
        <v>30</v>
      </c>
      <c r="S115" s="82">
        <v>96</v>
      </c>
      <c r="T115" s="82"/>
      <c r="U115" s="85"/>
      <c r="V115" s="80" t="s">
        <v>116</v>
      </c>
      <c r="W115" s="85"/>
      <c r="X115" s="80" t="s">
        <v>344</v>
      </c>
      <c r="Y115" s="80" t="s">
        <v>344</v>
      </c>
      <c r="Z115" s="85"/>
      <c r="AA115" s="185"/>
      <c r="AB115" s="85"/>
      <c r="AC115" s="85">
        <v>10</v>
      </c>
      <c r="AD115" s="82" t="s">
        <v>113</v>
      </c>
      <c r="AE115" s="82">
        <v>0.4</v>
      </c>
      <c r="AF115" s="130">
        <f>Table14[[#This Row],[Quantity]]*Table14[[#This Row],[Heat Load (KW)]]</f>
        <v>0</v>
      </c>
      <c r="AG115" s="82">
        <v>1</v>
      </c>
      <c r="AH115" s="137"/>
      <c r="AI115" s="137"/>
      <c r="AJ115" s="137"/>
      <c r="AK115" s="137"/>
      <c r="AL115" s="85" t="s">
        <v>114</v>
      </c>
      <c r="AM115" s="82">
        <v>120</v>
      </c>
      <c r="AN115" s="82">
        <v>3.5</v>
      </c>
      <c r="AO115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5" s="195">
        <f>Table14[[#This Row],[Volt-Amperes]]*Table14[[#This Row],[Quantity]]/1000</f>
        <v>0</v>
      </c>
      <c r="AQ115" s="82">
        <v>90</v>
      </c>
      <c r="AR115" s="213">
        <f>Table14[[#This Row],[Quantity]]*Table14[[#This Row],[Volt-Amperes]]*(10^-3)*Table14[[#This Row],[Power Factor (%)]]*0.01</f>
        <v>0</v>
      </c>
      <c r="AS115" s="85" t="s">
        <v>345</v>
      </c>
      <c r="AT115" s="85">
        <v>0.4</v>
      </c>
      <c r="AU115" s="80">
        <v>20</v>
      </c>
      <c r="AV115" s="85" t="s">
        <v>204</v>
      </c>
      <c r="AW115" s="85" t="s">
        <v>117</v>
      </c>
      <c r="AX115" s="85" t="s">
        <v>117</v>
      </c>
      <c r="AY115" s="85" t="s">
        <v>204</v>
      </c>
      <c r="AZ115" s="85" t="s">
        <v>118</v>
      </c>
      <c r="BA115" s="85" t="s">
        <v>119</v>
      </c>
      <c r="BB115" s="85" t="s">
        <v>361</v>
      </c>
      <c r="BC115" s="85" t="s">
        <v>166</v>
      </c>
      <c r="BD115" s="85" t="s">
        <v>116</v>
      </c>
      <c r="BE115" s="85" t="s">
        <v>254</v>
      </c>
      <c r="BF115" s="85">
        <v>0</v>
      </c>
      <c r="BG115" s="146" t="str">
        <f>IF(OR(Table14[[#This Row],[Volts]]&gt;50,Table14[[#This Row],[Amps]]&gt;100),"Yes","No")</f>
        <v>Yes</v>
      </c>
      <c r="BH115" s="85" t="s">
        <v>205</v>
      </c>
      <c r="BI115" s="85" t="s">
        <v>205</v>
      </c>
      <c r="BJ115" s="85" t="s">
        <v>147</v>
      </c>
      <c r="BK115" s="415"/>
      <c r="BL115" s="72" t="str">
        <f>CONCATENATE($BL$5,Table14[[#This Row],[WBS Name]])</f>
        <v>C_LLRF</v>
      </c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</row>
    <row r="116" spans="1:105" ht="78.150000000000006" thickBot="1" x14ac:dyDescent="0.25">
      <c r="A116" s="419" t="s">
        <v>400</v>
      </c>
      <c r="B116" s="465">
        <f t="shared" si="8"/>
        <v>121.3</v>
      </c>
      <c r="C116" s="466" t="str">
        <f t="shared" si="6"/>
        <v>121.3.04</v>
      </c>
      <c r="D116" s="422" t="s">
        <v>340</v>
      </c>
      <c r="E116" s="422" t="s">
        <v>102</v>
      </c>
      <c r="F116" s="467" t="s">
        <v>279</v>
      </c>
      <c r="G116" s="423" t="s">
        <v>17</v>
      </c>
      <c r="H116" s="423" t="s">
        <v>401</v>
      </c>
      <c r="I116" s="423" t="s">
        <v>386</v>
      </c>
      <c r="J116" s="423" t="s">
        <v>402</v>
      </c>
      <c r="K116" s="423"/>
      <c r="L116" s="424">
        <v>6</v>
      </c>
      <c r="M116" s="425" t="s">
        <v>253</v>
      </c>
      <c r="N116" s="425" t="s">
        <v>143</v>
      </c>
      <c r="O116" s="468">
        <v>0.3</v>
      </c>
      <c r="P116" s="425" t="s">
        <v>108</v>
      </c>
      <c r="Q116" s="427">
        <v>144</v>
      </c>
      <c r="R116" s="427">
        <v>30</v>
      </c>
      <c r="S116" s="427">
        <v>96</v>
      </c>
      <c r="T116" s="427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7" t="s">
        <v>113</v>
      </c>
      <c r="AE116" s="427">
        <v>0.4</v>
      </c>
      <c r="AF116" s="429">
        <f>Table14[[#This Row],[Quantity]]*Table14[[#This Row],[Heat Load (KW)]]</f>
        <v>2.4000000000000004</v>
      </c>
      <c r="AG116" s="428"/>
      <c r="AH116" s="428"/>
      <c r="AI116" s="428"/>
      <c r="AJ116" s="428"/>
      <c r="AK116" s="428"/>
      <c r="AL116" s="431" t="s">
        <v>114</v>
      </c>
      <c r="AM116" s="427">
        <v>120</v>
      </c>
      <c r="AN116" s="427">
        <v>3.5</v>
      </c>
      <c r="AO116" s="46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6" s="239">
        <f>Table14[[#This Row],[Volt-Amperes]]*Table14[[#This Row],[Quantity]]/1000</f>
        <v>2.52</v>
      </c>
      <c r="AQ116" s="427">
        <v>90</v>
      </c>
      <c r="AR116" s="470">
        <f>Table14[[#This Row],[Quantity]]*Table14[[#This Row],[Volt-Amperes]]*(10^-3)*Table14[[#This Row],[Power Factor (%)]]*0.01</f>
        <v>2.2680000000000002</v>
      </c>
      <c r="AS116" s="431"/>
      <c r="AT116" s="431"/>
      <c r="AU116" s="425"/>
      <c r="AV116" s="431"/>
      <c r="AW116" s="431"/>
      <c r="AX116" s="431" t="s">
        <v>117</v>
      </c>
      <c r="AY116" s="431" t="s">
        <v>204</v>
      </c>
      <c r="AZ116" s="431"/>
      <c r="BA116" s="431" t="s">
        <v>119</v>
      </c>
      <c r="BB116" s="431" t="s">
        <v>120</v>
      </c>
      <c r="BC116" s="431"/>
      <c r="BD116" s="431" t="s">
        <v>116</v>
      </c>
      <c r="BE116" s="431" t="s">
        <v>254</v>
      </c>
      <c r="BF116" s="431"/>
      <c r="BG116" s="471" t="str">
        <f>IF(OR(Table14[[#This Row],[Volts]]&gt;50,Table14[[#This Row],[Amps]]&gt;100),"Yes","No")</f>
        <v>Yes</v>
      </c>
      <c r="BH116" s="431" t="s">
        <v>205</v>
      </c>
      <c r="BI116" s="431" t="s">
        <v>205</v>
      </c>
      <c r="BJ116" s="431" t="s">
        <v>147</v>
      </c>
      <c r="BK116" s="434" t="s">
        <v>367</v>
      </c>
      <c r="BL116" s="72" t="str">
        <f>CONCATENATE($BL$5,Table14[[#This Row],[WBS Name]])</f>
        <v>C_LLRF</v>
      </c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</row>
    <row r="117" spans="1:105" ht="25.85" x14ac:dyDescent="0.2">
      <c r="A117" s="408" t="s">
        <v>403</v>
      </c>
      <c r="B117" s="217">
        <f t="shared" si="8"/>
        <v>121.3</v>
      </c>
      <c r="C117" s="218" t="str">
        <f t="shared" si="6"/>
        <v>121.3.04</v>
      </c>
      <c r="D117" s="219" t="s">
        <v>340</v>
      </c>
      <c r="E117" s="219" t="s">
        <v>102</v>
      </c>
      <c r="F117" s="472" t="s">
        <v>279</v>
      </c>
      <c r="G117" s="220" t="s">
        <v>17</v>
      </c>
      <c r="H117" s="220"/>
      <c r="I117" s="220" t="s">
        <v>19</v>
      </c>
      <c r="J117" s="220" t="s">
        <v>404</v>
      </c>
      <c r="K117" s="220"/>
      <c r="L117" s="409">
        <v>0</v>
      </c>
      <c r="M117" s="223" t="s">
        <v>253</v>
      </c>
      <c r="N117" s="223" t="s">
        <v>107</v>
      </c>
      <c r="O117" s="410">
        <v>0.15</v>
      </c>
      <c r="P117" s="223" t="s">
        <v>108</v>
      </c>
      <c r="Q117" s="227">
        <v>24</v>
      </c>
      <c r="R117" s="227">
        <v>30</v>
      </c>
      <c r="S117" s="227">
        <v>96</v>
      </c>
      <c r="T117" s="227"/>
      <c r="U117" s="242"/>
      <c r="V117" s="223" t="s">
        <v>116</v>
      </c>
      <c r="W117" s="242"/>
      <c r="X117" s="223" t="s">
        <v>344</v>
      </c>
      <c r="Y117" s="223" t="s">
        <v>344</v>
      </c>
      <c r="Z117" s="242"/>
      <c r="AA117" s="411"/>
      <c r="AB117" s="242"/>
      <c r="AC117" s="242">
        <v>10</v>
      </c>
      <c r="AD117" s="227" t="s">
        <v>113</v>
      </c>
      <c r="AE117" s="227">
        <v>0.4</v>
      </c>
      <c r="AF117" s="226">
        <f>Table14[[#This Row],[Quantity]]*Table14[[#This Row],[Heat Load (KW)]]</f>
        <v>0</v>
      </c>
      <c r="AG117" s="227">
        <v>1</v>
      </c>
      <c r="AH117" s="225"/>
      <c r="AI117" s="225"/>
      <c r="AJ117" s="225"/>
      <c r="AK117" s="225"/>
      <c r="AL117" s="242" t="s">
        <v>114</v>
      </c>
      <c r="AM117" s="227">
        <v>120</v>
      </c>
      <c r="AN117" s="227">
        <v>3.5</v>
      </c>
      <c r="AO117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7" s="230">
        <f>Table14[[#This Row],[Volt-Amperes]]*Table14[[#This Row],[Quantity]]/1000</f>
        <v>0</v>
      </c>
      <c r="AQ117" s="227">
        <v>90</v>
      </c>
      <c r="AR117" s="231">
        <f>Table14[[#This Row],[Quantity]]*Table14[[#This Row],[Volt-Amperes]]*(10^-3)*Table14[[#This Row],[Power Factor (%)]]*0.01</f>
        <v>0</v>
      </c>
      <c r="AS117" s="242" t="s">
        <v>345</v>
      </c>
      <c r="AT117" s="242">
        <v>0.4</v>
      </c>
      <c r="AU117" s="223">
        <v>20</v>
      </c>
      <c r="AV117" s="242" t="s">
        <v>204</v>
      </c>
      <c r="AW117" s="242" t="s">
        <v>117</v>
      </c>
      <c r="AX117" s="242" t="s">
        <v>117</v>
      </c>
      <c r="AY117" s="242" t="s">
        <v>204</v>
      </c>
      <c r="AZ117" s="242" t="s">
        <v>118</v>
      </c>
      <c r="BA117" s="242" t="s">
        <v>119</v>
      </c>
      <c r="BB117" s="242" t="s">
        <v>129</v>
      </c>
      <c r="BC117" s="242" t="s">
        <v>166</v>
      </c>
      <c r="BD117" s="242" t="s">
        <v>116</v>
      </c>
      <c r="BE117" s="242" t="s">
        <v>254</v>
      </c>
      <c r="BF117" s="242">
        <v>24</v>
      </c>
      <c r="BG117" s="412" t="str">
        <f>IF(OR(Table14[[#This Row],[Volts]]&gt;50,Table14[[#This Row],[Amps]]&gt;100),"Yes","No")</f>
        <v>Yes</v>
      </c>
      <c r="BH117" s="242" t="s">
        <v>205</v>
      </c>
      <c r="BI117" s="242" t="s">
        <v>205</v>
      </c>
      <c r="BJ117" s="242" t="s">
        <v>147</v>
      </c>
      <c r="BK117" s="413"/>
      <c r="BL117" s="72" t="str">
        <f>CONCATENATE($BL$5,Table14[[#This Row],[WBS Name]])</f>
        <v>C_LLRF</v>
      </c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</row>
    <row r="118" spans="1:105" ht="25.85" x14ac:dyDescent="0.2">
      <c r="A118" s="414" t="s">
        <v>405</v>
      </c>
      <c r="B118" s="179">
        <f t="shared" si="8"/>
        <v>121.3</v>
      </c>
      <c r="C118" s="176" t="str">
        <f t="shared" si="6"/>
        <v>121.3.04</v>
      </c>
      <c r="D118" s="70" t="s">
        <v>340</v>
      </c>
      <c r="E118" s="70" t="s">
        <v>102</v>
      </c>
      <c r="F118" s="182" t="s">
        <v>279</v>
      </c>
      <c r="G118" s="71" t="s">
        <v>17</v>
      </c>
      <c r="H118" s="71"/>
      <c r="I118" s="71" t="s">
        <v>19</v>
      </c>
      <c r="J118" s="71" t="s">
        <v>406</v>
      </c>
      <c r="K118" s="71"/>
      <c r="L118" s="158">
        <v>0</v>
      </c>
      <c r="M118" s="80" t="s">
        <v>253</v>
      </c>
      <c r="N118" s="80" t="s">
        <v>107</v>
      </c>
      <c r="O118" s="77">
        <v>0.15</v>
      </c>
      <c r="P118" s="80" t="s">
        <v>108</v>
      </c>
      <c r="Q118" s="82">
        <v>24</v>
      </c>
      <c r="R118" s="82">
        <v>30</v>
      </c>
      <c r="S118" s="82">
        <v>96</v>
      </c>
      <c r="T118" s="82"/>
      <c r="U118" s="85"/>
      <c r="V118" s="80" t="s">
        <v>116</v>
      </c>
      <c r="W118" s="85"/>
      <c r="X118" s="80" t="s">
        <v>344</v>
      </c>
      <c r="Y118" s="80" t="s">
        <v>344</v>
      </c>
      <c r="Z118" s="85"/>
      <c r="AA118" s="185"/>
      <c r="AB118" s="85"/>
      <c r="AC118" s="85">
        <v>10</v>
      </c>
      <c r="AD118" s="82" t="s">
        <v>113</v>
      </c>
      <c r="AE118" s="82">
        <v>0.4</v>
      </c>
      <c r="AF118" s="84">
        <f>Table14[[#This Row],[Quantity]]*Table14[[#This Row],[Heat Load (KW)]]</f>
        <v>0</v>
      </c>
      <c r="AG118" s="82">
        <v>1</v>
      </c>
      <c r="AH118" s="137"/>
      <c r="AI118" s="137"/>
      <c r="AJ118" s="137"/>
      <c r="AK118" s="137"/>
      <c r="AL118" s="85" t="s">
        <v>114</v>
      </c>
      <c r="AM118" s="82">
        <v>120</v>
      </c>
      <c r="AN118" s="82">
        <v>3.5</v>
      </c>
      <c r="AO11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8" s="192">
        <f>Table14[[#This Row],[Volt-Amperes]]*Table14[[#This Row],[Quantity]]/1000</f>
        <v>0</v>
      </c>
      <c r="AQ118" s="82">
        <v>90</v>
      </c>
      <c r="AR118" s="74">
        <f>Table14[[#This Row],[Quantity]]*Table14[[#This Row],[Volt-Amperes]]*(10^-3)*Table14[[#This Row],[Power Factor (%)]]*0.01</f>
        <v>0</v>
      </c>
      <c r="AS118" s="85" t="s">
        <v>345</v>
      </c>
      <c r="AT118" s="85">
        <v>0.4</v>
      </c>
      <c r="AU118" s="80">
        <v>20</v>
      </c>
      <c r="AV118" s="85" t="s">
        <v>204</v>
      </c>
      <c r="AW118" s="85" t="s">
        <v>117</v>
      </c>
      <c r="AX118" s="85" t="s">
        <v>117</v>
      </c>
      <c r="AY118" s="85" t="s">
        <v>204</v>
      </c>
      <c r="AZ118" s="85" t="s">
        <v>118</v>
      </c>
      <c r="BA118" s="85" t="s">
        <v>119</v>
      </c>
      <c r="BB118" s="85" t="s">
        <v>119</v>
      </c>
      <c r="BC118" s="85" t="s">
        <v>166</v>
      </c>
      <c r="BD118" s="85" t="s">
        <v>116</v>
      </c>
      <c r="BE118" s="85" t="s">
        <v>254</v>
      </c>
      <c r="BF118" s="85">
        <v>27</v>
      </c>
      <c r="BG118" s="178" t="str">
        <f>IF(OR(Table14[[#This Row],[Volts]]&gt;50,Table14[[#This Row],[Amps]]&gt;100),"Yes","No")</f>
        <v>Yes</v>
      </c>
      <c r="BH118" s="85" t="s">
        <v>205</v>
      </c>
      <c r="BI118" s="85" t="s">
        <v>205</v>
      </c>
      <c r="BJ118" s="85" t="s">
        <v>147</v>
      </c>
      <c r="BK118" s="415"/>
      <c r="BL118" s="72" t="str">
        <f>CONCATENATE($BL$5,Table14[[#This Row],[WBS Name]])</f>
        <v>C_LLRF</v>
      </c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</row>
    <row r="119" spans="1:105" ht="25.85" x14ac:dyDescent="0.2">
      <c r="A119" s="414" t="s">
        <v>407</v>
      </c>
      <c r="B119" s="179">
        <f t="shared" si="8"/>
        <v>121.3</v>
      </c>
      <c r="C119" s="176" t="str">
        <f t="shared" si="6"/>
        <v>121.3.04</v>
      </c>
      <c r="D119" s="70" t="s">
        <v>340</v>
      </c>
      <c r="E119" s="70" t="s">
        <v>102</v>
      </c>
      <c r="F119" s="182" t="s">
        <v>279</v>
      </c>
      <c r="G119" s="71" t="s">
        <v>17</v>
      </c>
      <c r="H119" s="71"/>
      <c r="I119" s="71" t="s">
        <v>19</v>
      </c>
      <c r="J119" s="71" t="s">
        <v>408</v>
      </c>
      <c r="K119" s="71"/>
      <c r="L119" s="158">
        <v>0</v>
      </c>
      <c r="M119" s="80" t="s">
        <v>253</v>
      </c>
      <c r="N119" s="80" t="s">
        <v>107</v>
      </c>
      <c r="O119" s="77">
        <v>0.15</v>
      </c>
      <c r="P119" s="80" t="s">
        <v>108</v>
      </c>
      <c r="Q119" s="82">
        <v>24</v>
      </c>
      <c r="R119" s="82">
        <v>30</v>
      </c>
      <c r="S119" s="82">
        <v>96</v>
      </c>
      <c r="T119" s="82"/>
      <c r="U119" s="85"/>
      <c r="V119" s="80" t="s">
        <v>116</v>
      </c>
      <c r="W119" s="85"/>
      <c r="X119" s="80" t="s">
        <v>344</v>
      </c>
      <c r="Y119" s="80" t="s">
        <v>344</v>
      </c>
      <c r="Z119" s="85"/>
      <c r="AA119" s="185"/>
      <c r="AB119" s="85"/>
      <c r="AC119" s="85">
        <v>10</v>
      </c>
      <c r="AD119" s="82" t="s">
        <v>113</v>
      </c>
      <c r="AE119" s="82">
        <v>0.4</v>
      </c>
      <c r="AF119" s="84">
        <f>Table14[[#This Row],[Quantity]]*Table14[[#This Row],[Heat Load (KW)]]</f>
        <v>0</v>
      </c>
      <c r="AG119" s="82">
        <v>1</v>
      </c>
      <c r="AH119" s="137"/>
      <c r="AI119" s="137"/>
      <c r="AJ119" s="137"/>
      <c r="AK119" s="137"/>
      <c r="AL119" s="85" t="s">
        <v>114</v>
      </c>
      <c r="AM119" s="82">
        <v>120</v>
      </c>
      <c r="AN119" s="82">
        <v>3.5</v>
      </c>
      <c r="AO11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19" s="192">
        <f>Table14[[#This Row],[Volt-Amperes]]*Table14[[#This Row],[Quantity]]/1000</f>
        <v>0</v>
      </c>
      <c r="AQ119" s="82">
        <v>90</v>
      </c>
      <c r="AR119" s="74">
        <f>Table14[[#This Row],[Quantity]]*Table14[[#This Row],[Volt-Amperes]]*(10^-3)*Table14[[#This Row],[Power Factor (%)]]*0.01</f>
        <v>0</v>
      </c>
      <c r="AS119" s="85" t="s">
        <v>345</v>
      </c>
      <c r="AT119" s="85">
        <v>0.4</v>
      </c>
      <c r="AU119" s="80">
        <v>20</v>
      </c>
      <c r="AV119" s="85" t="s">
        <v>204</v>
      </c>
      <c r="AW119" s="85" t="s">
        <v>117</v>
      </c>
      <c r="AX119" s="85" t="s">
        <v>117</v>
      </c>
      <c r="AY119" s="85" t="s">
        <v>204</v>
      </c>
      <c r="AZ119" s="85" t="s">
        <v>118</v>
      </c>
      <c r="BA119" s="85" t="s">
        <v>119</v>
      </c>
      <c r="BB119" s="85" t="s">
        <v>119</v>
      </c>
      <c r="BC119" s="85" t="s">
        <v>166</v>
      </c>
      <c r="BD119" s="85" t="s">
        <v>116</v>
      </c>
      <c r="BE119" s="85" t="s">
        <v>254</v>
      </c>
      <c r="BF119" s="85">
        <v>24</v>
      </c>
      <c r="BG119" s="178" t="str">
        <f>IF(OR(Table14[[#This Row],[Volts]]&gt;50,Table14[[#This Row],[Amps]]&gt;100),"Yes","No")</f>
        <v>Yes</v>
      </c>
      <c r="BH119" s="85" t="s">
        <v>205</v>
      </c>
      <c r="BI119" s="85" t="s">
        <v>205</v>
      </c>
      <c r="BJ119" s="85" t="s">
        <v>147</v>
      </c>
      <c r="BK119" s="415"/>
      <c r="BL119" s="72" t="str">
        <f>CONCATENATE($BL$5,Table14[[#This Row],[WBS Name]])</f>
        <v>C_LLRF</v>
      </c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</row>
    <row r="120" spans="1:105" s="154" customFormat="1" ht="25.85" x14ac:dyDescent="0.2">
      <c r="A120" s="414" t="s">
        <v>409</v>
      </c>
      <c r="B120" s="179">
        <f t="shared" si="8"/>
        <v>121.3</v>
      </c>
      <c r="C120" s="176" t="str">
        <f t="shared" si="6"/>
        <v>121.3.04</v>
      </c>
      <c r="D120" s="70" t="s">
        <v>340</v>
      </c>
      <c r="E120" s="70" t="s">
        <v>102</v>
      </c>
      <c r="F120" s="182" t="s">
        <v>279</v>
      </c>
      <c r="G120" s="71" t="s">
        <v>357</v>
      </c>
      <c r="H120" s="71"/>
      <c r="I120" s="71" t="s">
        <v>19</v>
      </c>
      <c r="J120" s="71" t="s">
        <v>410</v>
      </c>
      <c r="K120" s="71"/>
      <c r="L120" s="158">
        <v>0</v>
      </c>
      <c r="M120" s="80" t="s">
        <v>253</v>
      </c>
      <c r="N120" s="80" t="s">
        <v>107</v>
      </c>
      <c r="O120" s="77">
        <v>0.15</v>
      </c>
      <c r="P120" s="80" t="s">
        <v>108</v>
      </c>
      <c r="Q120" s="82">
        <v>24</v>
      </c>
      <c r="R120" s="82">
        <v>30</v>
      </c>
      <c r="S120" s="82">
        <v>96</v>
      </c>
      <c r="T120" s="82"/>
      <c r="U120" s="85"/>
      <c r="V120" s="80" t="s">
        <v>116</v>
      </c>
      <c r="W120" s="85"/>
      <c r="X120" s="80" t="s">
        <v>344</v>
      </c>
      <c r="Y120" s="80" t="s">
        <v>344</v>
      </c>
      <c r="Z120" s="85"/>
      <c r="AA120" s="185"/>
      <c r="AB120" s="85"/>
      <c r="AC120" s="85">
        <v>10</v>
      </c>
      <c r="AD120" s="82" t="s">
        <v>113</v>
      </c>
      <c r="AE120" s="82">
        <v>0.4</v>
      </c>
      <c r="AF120" s="84">
        <f>Table14[[#This Row],[Quantity]]*Table14[[#This Row],[Heat Load (KW)]]</f>
        <v>0</v>
      </c>
      <c r="AG120" s="82">
        <v>1</v>
      </c>
      <c r="AH120" s="137"/>
      <c r="AI120" s="137"/>
      <c r="AJ120" s="137"/>
      <c r="AK120" s="137"/>
      <c r="AL120" s="85" t="s">
        <v>114</v>
      </c>
      <c r="AM120" s="82">
        <v>120</v>
      </c>
      <c r="AN120" s="82">
        <v>3.5</v>
      </c>
      <c r="AO12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0" s="192">
        <f>Table14[[#This Row],[Volt-Amperes]]*Table14[[#This Row],[Quantity]]/1000</f>
        <v>0</v>
      </c>
      <c r="AQ120" s="82">
        <v>90</v>
      </c>
      <c r="AR120" s="74">
        <f>Table14[[#This Row],[Quantity]]*Table14[[#This Row],[Volt-Amperes]]*(10^-3)*Table14[[#This Row],[Power Factor (%)]]*0.01</f>
        <v>0</v>
      </c>
      <c r="AS120" s="85" t="s">
        <v>345</v>
      </c>
      <c r="AT120" s="85">
        <v>0.4</v>
      </c>
      <c r="AU120" s="80">
        <v>20</v>
      </c>
      <c r="AV120" s="85" t="s">
        <v>204</v>
      </c>
      <c r="AW120" s="85" t="s">
        <v>117</v>
      </c>
      <c r="AX120" s="85" t="s">
        <v>117</v>
      </c>
      <c r="AY120" s="85" t="s">
        <v>204</v>
      </c>
      <c r="AZ120" s="85" t="s">
        <v>118</v>
      </c>
      <c r="BA120" s="85" t="s">
        <v>119</v>
      </c>
      <c r="BB120" s="85" t="s">
        <v>119</v>
      </c>
      <c r="BC120" s="85" t="s">
        <v>166</v>
      </c>
      <c r="BD120" s="85" t="s">
        <v>116</v>
      </c>
      <c r="BE120" s="85" t="s">
        <v>254</v>
      </c>
      <c r="BF120" s="85">
        <v>157</v>
      </c>
      <c r="BG120" s="178" t="str">
        <f>IF(OR(Table14[[#This Row],[Volts]]&gt;50,Table14[[#This Row],[Amps]]&gt;100),"Yes","No")</f>
        <v>Yes</v>
      </c>
      <c r="BH120" s="85" t="s">
        <v>205</v>
      </c>
      <c r="BI120" s="85" t="s">
        <v>205</v>
      </c>
      <c r="BJ120" s="85" t="s">
        <v>147</v>
      </c>
      <c r="BK120" s="415"/>
      <c r="BL120" s="72" t="str">
        <f>CONCATENATE($BL$5,Table14[[#This Row],[WBS Name]])</f>
        <v>C_LLRF</v>
      </c>
    </row>
    <row r="121" spans="1:105" ht="25.85" x14ac:dyDescent="0.2">
      <c r="A121" s="414" t="s">
        <v>411</v>
      </c>
      <c r="B121" s="179">
        <f t="shared" si="8"/>
        <v>121.3</v>
      </c>
      <c r="C121" s="176" t="str">
        <f t="shared" si="6"/>
        <v>121.3.04</v>
      </c>
      <c r="D121" s="70" t="s">
        <v>340</v>
      </c>
      <c r="E121" s="70" t="s">
        <v>102</v>
      </c>
      <c r="F121" s="182" t="s">
        <v>279</v>
      </c>
      <c r="G121" s="71" t="s">
        <v>357</v>
      </c>
      <c r="H121" s="71"/>
      <c r="I121" s="71" t="s">
        <v>19</v>
      </c>
      <c r="J121" s="71" t="s">
        <v>412</v>
      </c>
      <c r="K121" s="71"/>
      <c r="L121" s="158">
        <v>0</v>
      </c>
      <c r="M121" s="80" t="s">
        <v>253</v>
      </c>
      <c r="N121" s="80" t="s">
        <v>107</v>
      </c>
      <c r="O121" s="77">
        <v>0.15</v>
      </c>
      <c r="P121" s="80" t="s">
        <v>108</v>
      </c>
      <c r="Q121" s="82">
        <v>24</v>
      </c>
      <c r="R121" s="82">
        <v>30</v>
      </c>
      <c r="S121" s="82">
        <v>96</v>
      </c>
      <c r="T121" s="82"/>
      <c r="U121" s="85"/>
      <c r="V121" s="80" t="s">
        <v>116</v>
      </c>
      <c r="W121" s="85"/>
      <c r="X121" s="80" t="s">
        <v>344</v>
      </c>
      <c r="Y121" s="80" t="s">
        <v>344</v>
      </c>
      <c r="Z121" s="85"/>
      <c r="AA121" s="185"/>
      <c r="AB121" s="85"/>
      <c r="AC121" s="85">
        <v>10</v>
      </c>
      <c r="AD121" s="82" t="s">
        <v>113</v>
      </c>
      <c r="AE121" s="82">
        <v>0.4</v>
      </c>
      <c r="AF121" s="84">
        <f>Table14[[#This Row],[Quantity]]*Table14[[#This Row],[Heat Load (KW)]]</f>
        <v>0</v>
      </c>
      <c r="AG121" s="82">
        <v>1</v>
      </c>
      <c r="AH121" s="137"/>
      <c r="AI121" s="137"/>
      <c r="AJ121" s="137"/>
      <c r="AK121" s="137"/>
      <c r="AL121" s="85" t="s">
        <v>114</v>
      </c>
      <c r="AM121" s="82">
        <v>120</v>
      </c>
      <c r="AN121" s="82">
        <v>3.5</v>
      </c>
      <c r="AO12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1" s="192">
        <f>Table14[[#This Row],[Volt-Amperes]]*Table14[[#This Row],[Quantity]]/1000</f>
        <v>0</v>
      </c>
      <c r="AQ121" s="82">
        <v>90</v>
      </c>
      <c r="AR121" s="74">
        <f>Table14[[#This Row],[Quantity]]*Table14[[#This Row],[Volt-Amperes]]*(10^-3)*Table14[[#This Row],[Power Factor (%)]]*0.01</f>
        <v>0</v>
      </c>
      <c r="AS121" s="85" t="s">
        <v>345</v>
      </c>
      <c r="AT121" s="85">
        <v>0.4</v>
      </c>
      <c r="AU121" s="80">
        <v>20</v>
      </c>
      <c r="AV121" s="85" t="s">
        <v>204</v>
      </c>
      <c r="AW121" s="85" t="s">
        <v>117</v>
      </c>
      <c r="AX121" s="85" t="s">
        <v>117</v>
      </c>
      <c r="AY121" s="85" t="s">
        <v>204</v>
      </c>
      <c r="AZ121" s="85" t="s">
        <v>118</v>
      </c>
      <c r="BA121" s="85" t="s">
        <v>119</v>
      </c>
      <c r="BB121" s="85" t="s">
        <v>119</v>
      </c>
      <c r="BC121" s="85" t="s">
        <v>166</v>
      </c>
      <c r="BD121" s="85" t="s">
        <v>116</v>
      </c>
      <c r="BE121" s="85" t="s">
        <v>254</v>
      </c>
      <c r="BF121" s="85">
        <v>0</v>
      </c>
      <c r="BG121" s="178" t="str">
        <f>IF(OR(Table14[[#This Row],[Volts]]&gt;50,Table14[[#This Row],[Amps]]&gt;100),"Yes","No")</f>
        <v>Yes</v>
      </c>
      <c r="BH121" s="85" t="s">
        <v>205</v>
      </c>
      <c r="BI121" s="85" t="s">
        <v>205</v>
      </c>
      <c r="BJ121" s="85" t="s">
        <v>147</v>
      </c>
      <c r="BK121" s="415"/>
      <c r="BL121" s="72" t="str">
        <f>CONCATENATE($BL$5,Table14[[#This Row],[WBS Name]])</f>
        <v>C_LLRF</v>
      </c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</row>
    <row r="122" spans="1:105" ht="25.85" x14ac:dyDescent="0.2">
      <c r="A122" s="414" t="s">
        <v>413</v>
      </c>
      <c r="B122" s="73">
        <f t="shared" si="8"/>
        <v>121.3</v>
      </c>
      <c r="C122" s="69" t="str">
        <f t="shared" si="6"/>
        <v>121.3.04</v>
      </c>
      <c r="D122" s="70" t="s">
        <v>340</v>
      </c>
      <c r="E122" s="70" t="s">
        <v>102</v>
      </c>
      <c r="F122" s="182" t="s">
        <v>279</v>
      </c>
      <c r="G122" s="71" t="s">
        <v>382</v>
      </c>
      <c r="H122" s="71"/>
      <c r="I122" s="71" t="s">
        <v>19</v>
      </c>
      <c r="J122" s="71" t="s">
        <v>414</v>
      </c>
      <c r="K122" s="71"/>
      <c r="L122" s="158">
        <v>0</v>
      </c>
      <c r="M122" s="80" t="s">
        <v>253</v>
      </c>
      <c r="N122" s="80" t="s">
        <v>107</v>
      </c>
      <c r="O122" s="78">
        <v>0.15</v>
      </c>
      <c r="P122" s="80" t="s">
        <v>108</v>
      </c>
      <c r="Q122" s="82">
        <v>24</v>
      </c>
      <c r="R122" s="82">
        <v>30</v>
      </c>
      <c r="S122" s="82">
        <v>96</v>
      </c>
      <c r="T122" s="82"/>
      <c r="U122" s="85"/>
      <c r="V122" s="80" t="s">
        <v>116</v>
      </c>
      <c r="W122" s="85"/>
      <c r="X122" s="80" t="s">
        <v>344</v>
      </c>
      <c r="Y122" s="80" t="s">
        <v>344</v>
      </c>
      <c r="Z122" s="85"/>
      <c r="AA122" s="185"/>
      <c r="AB122" s="85"/>
      <c r="AC122" s="85">
        <v>10</v>
      </c>
      <c r="AD122" s="82" t="s">
        <v>113</v>
      </c>
      <c r="AE122" s="82">
        <v>0.4</v>
      </c>
      <c r="AF122" s="130">
        <f>Table14[[#This Row],[Quantity]]*Table14[[#This Row],[Heat Load (KW)]]</f>
        <v>0</v>
      </c>
      <c r="AG122" s="82">
        <v>1</v>
      </c>
      <c r="AH122" s="137"/>
      <c r="AI122" s="137"/>
      <c r="AJ122" s="137"/>
      <c r="AK122" s="137"/>
      <c r="AL122" s="85" t="s">
        <v>114</v>
      </c>
      <c r="AM122" s="82">
        <v>120</v>
      </c>
      <c r="AN122" s="82">
        <v>3.5</v>
      </c>
      <c r="AO122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2" s="195">
        <f>Table14[[#This Row],[Volt-Amperes]]*Table14[[#This Row],[Quantity]]/1000</f>
        <v>0</v>
      </c>
      <c r="AQ122" s="82">
        <v>90</v>
      </c>
      <c r="AR122" s="213">
        <f>Table14[[#This Row],[Quantity]]*Table14[[#This Row],[Volt-Amperes]]*(10^-3)*Table14[[#This Row],[Power Factor (%)]]*0.01</f>
        <v>0</v>
      </c>
      <c r="AS122" s="85" t="s">
        <v>345</v>
      </c>
      <c r="AT122" s="85">
        <v>0.4</v>
      </c>
      <c r="AU122" s="80">
        <v>20</v>
      </c>
      <c r="AV122" s="85" t="s">
        <v>204</v>
      </c>
      <c r="AW122" s="85" t="s">
        <v>117</v>
      </c>
      <c r="AX122" s="85" t="s">
        <v>117</v>
      </c>
      <c r="AY122" s="85" t="s">
        <v>204</v>
      </c>
      <c r="AZ122" s="85" t="s">
        <v>118</v>
      </c>
      <c r="BA122" s="85" t="s">
        <v>119</v>
      </c>
      <c r="BB122" s="85" t="s">
        <v>361</v>
      </c>
      <c r="BC122" s="85" t="s">
        <v>166</v>
      </c>
      <c r="BD122" s="85" t="s">
        <v>116</v>
      </c>
      <c r="BE122" s="85" t="s">
        <v>254</v>
      </c>
      <c r="BF122" s="85">
        <v>0</v>
      </c>
      <c r="BG122" s="146" t="str">
        <f>IF(OR(Table14[[#This Row],[Volts]]&gt;50,Table14[[#This Row],[Amps]]&gt;100),"Yes","No")</f>
        <v>Yes</v>
      </c>
      <c r="BH122" s="85" t="s">
        <v>205</v>
      </c>
      <c r="BI122" s="85" t="s">
        <v>205</v>
      </c>
      <c r="BJ122" s="85" t="s">
        <v>147</v>
      </c>
      <c r="BK122" s="415"/>
      <c r="BL122" s="72" t="str">
        <f>CONCATENATE($BL$5,Table14[[#This Row],[WBS Name]])</f>
        <v>C_LLRF</v>
      </c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</row>
    <row r="123" spans="1:105" ht="78.150000000000006" thickBot="1" x14ac:dyDescent="0.25">
      <c r="A123" s="419" t="s">
        <v>415</v>
      </c>
      <c r="B123" s="420">
        <f t="shared" si="8"/>
        <v>121.3</v>
      </c>
      <c r="C123" s="421" t="str">
        <f t="shared" si="6"/>
        <v>121.3.04</v>
      </c>
      <c r="D123" s="422" t="s">
        <v>340</v>
      </c>
      <c r="E123" s="422" t="s">
        <v>102</v>
      </c>
      <c r="F123" s="467" t="s">
        <v>279</v>
      </c>
      <c r="G123" s="423" t="s">
        <v>17</v>
      </c>
      <c r="H123" s="423" t="s">
        <v>416</v>
      </c>
      <c r="I123" s="423" t="s">
        <v>386</v>
      </c>
      <c r="J123" s="423" t="s">
        <v>417</v>
      </c>
      <c r="K123" s="423"/>
      <c r="L123" s="424">
        <v>6</v>
      </c>
      <c r="M123" s="425" t="s">
        <v>253</v>
      </c>
      <c r="N123" s="425" t="s">
        <v>143</v>
      </c>
      <c r="O123" s="426">
        <v>0.3</v>
      </c>
      <c r="P123" s="425" t="s">
        <v>108</v>
      </c>
      <c r="Q123" s="427">
        <v>144</v>
      </c>
      <c r="R123" s="427">
        <v>30</v>
      </c>
      <c r="S123" s="427">
        <v>96</v>
      </c>
      <c r="T123" s="427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7" t="s">
        <v>113</v>
      </c>
      <c r="AE123" s="427">
        <v>0.4</v>
      </c>
      <c r="AF123" s="473">
        <f>Table14[[#This Row],[Quantity]]*Table14[[#This Row],[Heat Load (KW)]]</f>
        <v>2.4000000000000004</v>
      </c>
      <c r="AG123" s="428"/>
      <c r="AH123" s="428"/>
      <c r="AI123" s="428"/>
      <c r="AJ123" s="428"/>
      <c r="AK123" s="428"/>
      <c r="AL123" s="431" t="s">
        <v>114</v>
      </c>
      <c r="AM123" s="427">
        <v>120</v>
      </c>
      <c r="AN123" s="427">
        <v>3.5</v>
      </c>
      <c r="AO123" s="47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3" s="474">
        <f>Table14[[#This Row],[Volt-Amperes]]*Table14[[#This Row],[Quantity]]/1000</f>
        <v>2.52</v>
      </c>
      <c r="AQ123" s="427">
        <v>90</v>
      </c>
      <c r="AR123" s="475">
        <f>Table14[[#This Row],[Quantity]]*Table14[[#This Row],[Volt-Amperes]]*(10^-3)*Table14[[#This Row],[Power Factor (%)]]*0.01</f>
        <v>2.2680000000000002</v>
      </c>
      <c r="AS123" s="431"/>
      <c r="AT123" s="431"/>
      <c r="AU123" s="425"/>
      <c r="AV123" s="431"/>
      <c r="AW123" s="431"/>
      <c r="AX123" s="431" t="s">
        <v>117</v>
      </c>
      <c r="AY123" s="431" t="s">
        <v>204</v>
      </c>
      <c r="AZ123" s="431"/>
      <c r="BA123" s="431" t="s">
        <v>119</v>
      </c>
      <c r="BB123" s="431" t="s">
        <v>120</v>
      </c>
      <c r="BC123" s="431"/>
      <c r="BD123" s="431" t="s">
        <v>116</v>
      </c>
      <c r="BE123" s="431" t="s">
        <v>254</v>
      </c>
      <c r="BF123" s="431"/>
      <c r="BG123" s="433" t="str">
        <f>IF(OR(Table14[[#This Row],[Volts]]&gt;50,Table14[[#This Row],[Amps]]&gt;100),"Yes","No")</f>
        <v>Yes</v>
      </c>
      <c r="BH123" s="431" t="s">
        <v>205</v>
      </c>
      <c r="BI123" s="431" t="s">
        <v>205</v>
      </c>
      <c r="BJ123" s="431" t="s">
        <v>147</v>
      </c>
      <c r="BK123" s="434" t="s">
        <v>367</v>
      </c>
      <c r="BL123" s="72" t="str">
        <f>CONCATENATE($BL$5,Table14[[#This Row],[WBS Name]])</f>
        <v>C_LLRF</v>
      </c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</row>
    <row r="124" spans="1:105" ht="25.85" x14ac:dyDescent="0.2">
      <c r="A124" s="408" t="s">
        <v>418</v>
      </c>
      <c r="B124" s="217">
        <f t="shared" si="8"/>
        <v>121.3</v>
      </c>
      <c r="C124" s="218" t="str">
        <f t="shared" si="6"/>
        <v>121.3.04</v>
      </c>
      <c r="D124" s="219" t="s">
        <v>340</v>
      </c>
      <c r="E124" s="219" t="s">
        <v>102</v>
      </c>
      <c r="F124" s="472" t="s">
        <v>279</v>
      </c>
      <c r="G124" s="220" t="s">
        <v>17</v>
      </c>
      <c r="H124" s="220"/>
      <c r="I124" s="220" t="s">
        <v>19</v>
      </c>
      <c r="J124" s="220" t="s">
        <v>419</v>
      </c>
      <c r="K124" s="220"/>
      <c r="L124" s="409">
        <v>0</v>
      </c>
      <c r="M124" s="223" t="s">
        <v>253</v>
      </c>
      <c r="N124" s="223" t="s">
        <v>107</v>
      </c>
      <c r="O124" s="410">
        <v>0.15</v>
      </c>
      <c r="P124" s="223" t="s">
        <v>108</v>
      </c>
      <c r="Q124" s="227">
        <v>24</v>
      </c>
      <c r="R124" s="227">
        <v>30</v>
      </c>
      <c r="S124" s="227">
        <v>96</v>
      </c>
      <c r="T124" s="227"/>
      <c r="U124" s="242"/>
      <c r="V124" s="223" t="s">
        <v>116</v>
      </c>
      <c r="W124" s="242"/>
      <c r="X124" s="223" t="s">
        <v>344</v>
      </c>
      <c r="Y124" s="223" t="s">
        <v>344</v>
      </c>
      <c r="Z124" s="242"/>
      <c r="AA124" s="411"/>
      <c r="AB124" s="242"/>
      <c r="AC124" s="242">
        <v>10</v>
      </c>
      <c r="AD124" s="227" t="s">
        <v>113</v>
      </c>
      <c r="AE124" s="227">
        <v>0.4</v>
      </c>
      <c r="AF124" s="226">
        <f>Table14[[#This Row],[Quantity]]*Table14[[#This Row],[Heat Load (KW)]]</f>
        <v>0</v>
      </c>
      <c r="AG124" s="227">
        <v>1</v>
      </c>
      <c r="AH124" s="225"/>
      <c r="AI124" s="225"/>
      <c r="AJ124" s="225"/>
      <c r="AK124" s="225"/>
      <c r="AL124" s="242" t="s">
        <v>114</v>
      </c>
      <c r="AM124" s="227">
        <v>120</v>
      </c>
      <c r="AN124" s="227">
        <v>3.5</v>
      </c>
      <c r="AO124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4" s="230">
        <f>Table14[[#This Row],[Volt-Amperes]]*Table14[[#This Row],[Quantity]]/1000</f>
        <v>0</v>
      </c>
      <c r="AQ124" s="227">
        <v>90</v>
      </c>
      <c r="AR124" s="231">
        <f>Table14[[#This Row],[Quantity]]*Table14[[#This Row],[Volt-Amperes]]*(10^-3)*Table14[[#This Row],[Power Factor (%)]]*0.01</f>
        <v>0</v>
      </c>
      <c r="AS124" s="242" t="s">
        <v>345</v>
      </c>
      <c r="AT124" s="242">
        <v>0.4</v>
      </c>
      <c r="AU124" s="223">
        <v>20</v>
      </c>
      <c r="AV124" s="242" t="s">
        <v>204</v>
      </c>
      <c r="AW124" s="242" t="s">
        <v>117</v>
      </c>
      <c r="AX124" s="242" t="s">
        <v>117</v>
      </c>
      <c r="AY124" s="242" t="s">
        <v>204</v>
      </c>
      <c r="AZ124" s="242" t="s">
        <v>118</v>
      </c>
      <c r="BA124" s="242" t="s">
        <v>119</v>
      </c>
      <c r="BB124" s="242" t="s">
        <v>129</v>
      </c>
      <c r="BC124" s="242" t="s">
        <v>166</v>
      </c>
      <c r="BD124" s="242" t="s">
        <v>116</v>
      </c>
      <c r="BE124" s="242" t="s">
        <v>254</v>
      </c>
      <c r="BF124" s="242">
        <v>24</v>
      </c>
      <c r="BG124" s="412" t="str">
        <f>IF(OR(Table14[[#This Row],[Volts]]&gt;50,Table14[[#This Row],[Amps]]&gt;100),"Yes","No")</f>
        <v>Yes</v>
      </c>
      <c r="BH124" s="242" t="s">
        <v>205</v>
      </c>
      <c r="BI124" s="242" t="s">
        <v>205</v>
      </c>
      <c r="BJ124" s="242" t="s">
        <v>147</v>
      </c>
      <c r="BK124" s="413"/>
      <c r="BL124" s="72" t="str">
        <f>CONCATENATE($BL$5,Table14[[#This Row],[WBS Name]])</f>
        <v>C_LLRF</v>
      </c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</row>
    <row r="125" spans="1:105" ht="25.85" x14ac:dyDescent="0.2">
      <c r="A125" s="414" t="s">
        <v>420</v>
      </c>
      <c r="B125" s="179">
        <f t="shared" ref="B125:B156" si="9">VLOOKUP($D125,WBSIDs,2,FALSE)</f>
        <v>121.3</v>
      </c>
      <c r="C125" s="176" t="str">
        <f t="shared" si="6"/>
        <v>121.3.04</v>
      </c>
      <c r="D125" s="70" t="s">
        <v>340</v>
      </c>
      <c r="E125" s="70" t="s">
        <v>102</v>
      </c>
      <c r="F125" s="182" t="s">
        <v>279</v>
      </c>
      <c r="G125" s="71" t="s">
        <v>17</v>
      </c>
      <c r="H125" s="71"/>
      <c r="I125" s="71" t="s">
        <v>19</v>
      </c>
      <c r="J125" s="71" t="s">
        <v>421</v>
      </c>
      <c r="K125" s="71"/>
      <c r="L125" s="158">
        <v>0</v>
      </c>
      <c r="M125" s="80" t="s">
        <v>253</v>
      </c>
      <c r="N125" s="80" t="s">
        <v>107</v>
      </c>
      <c r="O125" s="77">
        <v>0.15</v>
      </c>
      <c r="P125" s="80" t="s">
        <v>108</v>
      </c>
      <c r="Q125" s="82">
        <v>24</v>
      </c>
      <c r="R125" s="82">
        <v>30</v>
      </c>
      <c r="S125" s="82">
        <v>96</v>
      </c>
      <c r="T125" s="82"/>
      <c r="U125" s="85"/>
      <c r="V125" s="80" t="s">
        <v>116</v>
      </c>
      <c r="W125" s="85"/>
      <c r="X125" s="80" t="s">
        <v>344</v>
      </c>
      <c r="Y125" s="80" t="s">
        <v>344</v>
      </c>
      <c r="Z125" s="85"/>
      <c r="AA125" s="185"/>
      <c r="AB125" s="85"/>
      <c r="AC125" s="85">
        <v>10</v>
      </c>
      <c r="AD125" s="82" t="s">
        <v>113</v>
      </c>
      <c r="AE125" s="82">
        <v>0.4</v>
      </c>
      <c r="AF125" s="84">
        <f>Table14[[#This Row],[Quantity]]*Table14[[#This Row],[Heat Load (KW)]]</f>
        <v>0</v>
      </c>
      <c r="AG125" s="82">
        <v>1</v>
      </c>
      <c r="AH125" s="137"/>
      <c r="AI125" s="137"/>
      <c r="AJ125" s="137"/>
      <c r="AK125" s="137"/>
      <c r="AL125" s="85" t="s">
        <v>114</v>
      </c>
      <c r="AM125" s="82">
        <v>120</v>
      </c>
      <c r="AN125" s="82">
        <v>3.5</v>
      </c>
      <c r="AO12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5" s="192">
        <f>Table14[[#This Row],[Volt-Amperes]]*Table14[[#This Row],[Quantity]]/1000</f>
        <v>0</v>
      </c>
      <c r="AQ125" s="82">
        <v>90</v>
      </c>
      <c r="AR125" s="74">
        <f>Table14[[#This Row],[Quantity]]*Table14[[#This Row],[Volt-Amperes]]*(10^-3)*Table14[[#This Row],[Power Factor (%)]]*0.01</f>
        <v>0</v>
      </c>
      <c r="AS125" s="85" t="s">
        <v>345</v>
      </c>
      <c r="AT125" s="85">
        <v>0.4</v>
      </c>
      <c r="AU125" s="80">
        <v>20</v>
      </c>
      <c r="AV125" s="85" t="s">
        <v>204</v>
      </c>
      <c r="AW125" s="85" t="s">
        <v>117</v>
      </c>
      <c r="AX125" s="85" t="s">
        <v>117</v>
      </c>
      <c r="AY125" s="85" t="s">
        <v>204</v>
      </c>
      <c r="AZ125" s="85" t="s">
        <v>118</v>
      </c>
      <c r="BA125" s="85" t="s">
        <v>119</v>
      </c>
      <c r="BB125" s="85" t="s">
        <v>119</v>
      </c>
      <c r="BC125" s="85" t="s">
        <v>166</v>
      </c>
      <c r="BD125" s="85" t="s">
        <v>116</v>
      </c>
      <c r="BE125" s="85" t="s">
        <v>254</v>
      </c>
      <c r="BF125" s="85">
        <v>27</v>
      </c>
      <c r="BG125" s="178" t="str">
        <f>IF(OR(Table14[[#This Row],[Volts]]&gt;50,Table14[[#This Row],[Amps]]&gt;100),"Yes","No")</f>
        <v>Yes</v>
      </c>
      <c r="BH125" s="85" t="s">
        <v>205</v>
      </c>
      <c r="BI125" s="85" t="s">
        <v>205</v>
      </c>
      <c r="BJ125" s="85" t="s">
        <v>147</v>
      </c>
      <c r="BK125" s="415"/>
      <c r="BL125" s="72" t="str">
        <f>CONCATENATE($BL$5,Table14[[#This Row],[WBS Name]])</f>
        <v>C_LLRF</v>
      </c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</row>
    <row r="126" spans="1:105" ht="25.85" x14ac:dyDescent="0.2">
      <c r="A126" s="414" t="s">
        <v>422</v>
      </c>
      <c r="B126" s="179">
        <f t="shared" si="9"/>
        <v>121.3</v>
      </c>
      <c r="C126" s="176" t="str">
        <f t="shared" si="6"/>
        <v>121.3.04</v>
      </c>
      <c r="D126" s="70" t="s">
        <v>340</v>
      </c>
      <c r="E126" s="70" t="s">
        <v>102</v>
      </c>
      <c r="F126" s="182" t="s">
        <v>279</v>
      </c>
      <c r="G126" s="71" t="s">
        <v>17</v>
      </c>
      <c r="H126" s="71"/>
      <c r="I126" s="71" t="s">
        <v>19</v>
      </c>
      <c r="J126" s="71" t="s">
        <v>423</v>
      </c>
      <c r="K126" s="71"/>
      <c r="L126" s="158">
        <v>0</v>
      </c>
      <c r="M126" s="80" t="s">
        <v>253</v>
      </c>
      <c r="N126" s="80" t="s">
        <v>107</v>
      </c>
      <c r="O126" s="77">
        <v>0.15</v>
      </c>
      <c r="P126" s="80" t="s">
        <v>108</v>
      </c>
      <c r="Q126" s="82">
        <v>24</v>
      </c>
      <c r="R126" s="82">
        <v>30</v>
      </c>
      <c r="S126" s="82">
        <v>96</v>
      </c>
      <c r="T126" s="82"/>
      <c r="U126" s="85"/>
      <c r="V126" s="80" t="s">
        <v>116</v>
      </c>
      <c r="W126" s="85"/>
      <c r="X126" s="80" t="s">
        <v>344</v>
      </c>
      <c r="Y126" s="80" t="s">
        <v>344</v>
      </c>
      <c r="Z126" s="85"/>
      <c r="AA126" s="185"/>
      <c r="AB126" s="85"/>
      <c r="AC126" s="85">
        <v>10</v>
      </c>
      <c r="AD126" s="82" t="s">
        <v>113</v>
      </c>
      <c r="AE126" s="82">
        <v>0.4</v>
      </c>
      <c r="AF126" s="84">
        <f>Table14[[#This Row],[Quantity]]*Table14[[#This Row],[Heat Load (KW)]]</f>
        <v>0</v>
      </c>
      <c r="AG126" s="82">
        <v>1</v>
      </c>
      <c r="AH126" s="137"/>
      <c r="AI126" s="137"/>
      <c r="AJ126" s="137"/>
      <c r="AK126" s="137"/>
      <c r="AL126" s="85" t="s">
        <v>114</v>
      </c>
      <c r="AM126" s="82">
        <v>120</v>
      </c>
      <c r="AN126" s="82">
        <v>3.5</v>
      </c>
      <c r="AO12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6" s="192">
        <f>Table14[[#This Row],[Volt-Amperes]]*Table14[[#This Row],[Quantity]]/1000</f>
        <v>0</v>
      </c>
      <c r="AQ126" s="82">
        <v>90</v>
      </c>
      <c r="AR126" s="74">
        <f>Table14[[#This Row],[Quantity]]*Table14[[#This Row],[Volt-Amperes]]*(10^-3)*Table14[[#This Row],[Power Factor (%)]]*0.01</f>
        <v>0</v>
      </c>
      <c r="AS126" s="85" t="s">
        <v>345</v>
      </c>
      <c r="AT126" s="85">
        <v>0.4</v>
      </c>
      <c r="AU126" s="80">
        <v>20</v>
      </c>
      <c r="AV126" s="85" t="s">
        <v>204</v>
      </c>
      <c r="AW126" s="85" t="s">
        <v>117</v>
      </c>
      <c r="AX126" s="85" t="s">
        <v>117</v>
      </c>
      <c r="AY126" s="85" t="s">
        <v>204</v>
      </c>
      <c r="AZ126" s="85" t="s">
        <v>118</v>
      </c>
      <c r="BA126" s="85" t="s">
        <v>119</v>
      </c>
      <c r="BB126" s="85" t="s">
        <v>119</v>
      </c>
      <c r="BC126" s="85" t="s">
        <v>166</v>
      </c>
      <c r="BD126" s="85" t="s">
        <v>116</v>
      </c>
      <c r="BE126" s="85" t="s">
        <v>254</v>
      </c>
      <c r="BF126" s="85">
        <v>18</v>
      </c>
      <c r="BG126" s="178" t="str">
        <f>IF(OR(Table14[[#This Row],[Volts]]&gt;50,Table14[[#This Row],[Amps]]&gt;100),"Yes","No")</f>
        <v>Yes</v>
      </c>
      <c r="BH126" s="85" t="s">
        <v>205</v>
      </c>
      <c r="BI126" s="85" t="s">
        <v>205</v>
      </c>
      <c r="BJ126" s="85" t="s">
        <v>147</v>
      </c>
      <c r="BK126" s="415"/>
      <c r="BL126" s="72" t="str">
        <f>CONCATENATE($BL$5,Table14[[#This Row],[WBS Name]])</f>
        <v>C_LLRF</v>
      </c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</row>
    <row r="127" spans="1:105" s="154" customFormat="1" ht="25.85" x14ac:dyDescent="0.2">
      <c r="A127" s="414" t="s">
        <v>424</v>
      </c>
      <c r="B127" s="179">
        <f t="shared" si="9"/>
        <v>121.3</v>
      </c>
      <c r="C127" s="176" t="str">
        <f t="shared" si="6"/>
        <v>121.3.04</v>
      </c>
      <c r="D127" s="70" t="s">
        <v>340</v>
      </c>
      <c r="E127" s="70" t="s">
        <v>102</v>
      </c>
      <c r="F127" s="182" t="s">
        <v>279</v>
      </c>
      <c r="G127" s="71" t="s">
        <v>357</v>
      </c>
      <c r="H127" s="71"/>
      <c r="I127" s="71" t="s">
        <v>19</v>
      </c>
      <c r="J127" s="71" t="s">
        <v>425</v>
      </c>
      <c r="K127" s="71"/>
      <c r="L127" s="158">
        <v>0</v>
      </c>
      <c r="M127" s="80" t="s">
        <v>253</v>
      </c>
      <c r="N127" s="80" t="s">
        <v>107</v>
      </c>
      <c r="O127" s="77">
        <v>0.15</v>
      </c>
      <c r="P127" s="80" t="s">
        <v>108</v>
      </c>
      <c r="Q127" s="82">
        <v>24</v>
      </c>
      <c r="R127" s="82">
        <v>30</v>
      </c>
      <c r="S127" s="82">
        <v>96</v>
      </c>
      <c r="T127" s="82"/>
      <c r="U127" s="85"/>
      <c r="V127" s="80" t="s">
        <v>116</v>
      </c>
      <c r="W127" s="85"/>
      <c r="X127" s="80" t="s">
        <v>344</v>
      </c>
      <c r="Y127" s="80" t="s">
        <v>344</v>
      </c>
      <c r="Z127" s="85"/>
      <c r="AA127" s="185"/>
      <c r="AB127" s="85"/>
      <c r="AC127" s="85">
        <v>10</v>
      </c>
      <c r="AD127" s="82" t="s">
        <v>113</v>
      </c>
      <c r="AE127" s="82">
        <v>0.4</v>
      </c>
      <c r="AF127" s="84">
        <f>Table14[[#This Row],[Quantity]]*Table14[[#This Row],[Heat Load (KW)]]</f>
        <v>0</v>
      </c>
      <c r="AG127" s="82">
        <v>1</v>
      </c>
      <c r="AH127" s="137"/>
      <c r="AI127" s="137"/>
      <c r="AJ127" s="137"/>
      <c r="AK127" s="137"/>
      <c r="AL127" s="85" t="s">
        <v>114</v>
      </c>
      <c r="AM127" s="82">
        <v>120</v>
      </c>
      <c r="AN127" s="82">
        <v>3.5</v>
      </c>
      <c r="AO12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7" s="192">
        <f>Table14[[#This Row],[Volt-Amperes]]*Table14[[#This Row],[Quantity]]/1000</f>
        <v>0</v>
      </c>
      <c r="AQ127" s="82">
        <v>90</v>
      </c>
      <c r="AR127" s="74">
        <f>Table14[[#This Row],[Quantity]]*Table14[[#This Row],[Volt-Amperes]]*(10^-3)*Table14[[#This Row],[Power Factor (%)]]*0.01</f>
        <v>0</v>
      </c>
      <c r="AS127" s="85" t="s">
        <v>345</v>
      </c>
      <c r="AT127" s="85">
        <v>0.4</v>
      </c>
      <c r="AU127" s="80">
        <v>20</v>
      </c>
      <c r="AV127" s="85" t="s">
        <v>204</v>
      </c>
      <c r="AW127" s="85" t="s">
        <v>117</v>
      </c>
      <c r="AX127" s="85" t="s">
        <v>117</v>
      </c>
      <c r="AY127" s="85" t="s">
        <v>204</v>
      </c>
      <c r="AZ127" s="85" t="s">
        <v>118</v>
      </c>
      <c r="BA127" s="85" t="s">
        <v>119</v>
      </c>
      <c r="BB127" s="85" t="s">
        <v>119</v>
      </c>
      <c r="BC127" s="85" t="s">
        <v>166</v>
      </c>
      <c r="BD127" s="85" t="s">
        <v>116</v>
      </c>
      <c r="BE127" s="85" t="s">
        <v>254</v>
      </c>
      <c r="BF127" s="85">
        <v>138</v>
      </c>
      <c r="BG127" s="178" t="str">
        <f>IF(OR(Table14[[#This Row],[Volts]]&gt;50,Table14[[#This Row],[Amps]]&gt;100),"Yes","No")</f>
        <v>Yes</v>
      </c>
      <c r="BH127" s="85" t="s">
        <v>205</v>
      </c>
      <c r="BI127" s="85" t="s">
        <v>205</v>
      </c>
      <c r="BJ127" s="85" t="s">
        <v>147</v>
      </c>
      <c r="BK127" s="415"/>
      <c r="BL127" s="72" t="str">
        <f>CONCATENATE($BL$5,Table14[[#This Row],[WBS Name]])</f>
        <v>C_LLRF</v>
      </c>
    </row>
    <row r="128" spans="1:105" ht="25.85" x14ac:dyDescent="0.2">
      <c r="A128" s="414" t="s">
        <v>426</v>
      </c>
      <c r="B128" s="179">
        <f t="shared" si="9"/>
        <v>121.3</v>
      </c>
      <c r="C128" s="176" t="str">
        <f t="shared" si="6"/>
        <v>121.3.04</v>
      </c>
      <c r="D128" s="70" t="s">
        <v>340</v>
      </c>
      <c r="E128" s="70" t="s">
        <v>102</v>
      </c>
      <c r="F128" s="182" t="s">
        <v>279</v>
      </c>
      <c r="G128" s="71" t="s">
        <v>357</v>
      </c>
      <c r="H128" s="71"/>
      <c r="I128" s="71" t="s">
        <v>19</v>
      </c>
      <c r="J128" s="71" t="s">
        <v>427</v>
      </c>
      <c r="K128" s="71"/>
      <c r="L128" s="158">
        <v>0</v>
      </c>
      <c r="M128" s="80" t="s">
        <v>253</v>
      </c>
      <c r="N128" s="80" t="s">
        <v>107</v>
      </c>
      <c r="O128" s="77">
        <v>0.15</v>
      </c>
      <c r="P128" s="80" t="s">
        <v>108</v>
      </c>
      <c r="Q128" s="82">
        <v>24</v>
      </c>
      <c r="R128" s="82">
        <v>30</v>
      </c>
      <c r="S128" s="82">
        <v>96</v>
      </c>
      <c r="T128" s="82"/>
      <c r="U128" s="85"/>
      <c r="V128" s="80" t="s">
        <v>116</v>
      </c>
      <c r="W128" s="85"/>
      <c r="X128" s="80" t="s">
        <v>344</v>
      </c>
      <c r="Y128" s="80" t="s">
        <v>344</v>
      </c>
      <c r="Z128" s="85"/>
      <c r="AA128" s="185"/>
      <c r="AB128" s="85"/>
      <c r="AC128" s="85">
        <v>10</v>
      </c>
      <c r="AD128" s="82" t="s">
        <v>113</v>
      </c>
      <c r="AE128" s="82">
        <v>0.4</v>
      </c>
      <c r="AF128" s="84">
        <f>Table14[[#This Row],[Quantity]]*Table14[[#This Row],[Heat Load (KW)]]</f>
        <v>0</v>
      </c>
      <c r="AG128" s="82">
        <v>1</v>
      </c>
      <c r="AH128" s="137"/>
      <c r="AI128" s="137"/>
      <c r="AJ128" s="137"/>
      <c r="AK128" s="137"/>
      <c r="AL128" s="85" t="s">
        <v>114</v>
      </c>
      <c r="AM128" s="82">
        <v>120</v>
      </c>
      <c r="AN128" s="82">
        <v>3.5</v>
      </c>
      <c r="AO12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8" s="192">
        <f>Table14[[#This Row],[Volt-Amperes]]*Table14[[#This Row],[Quantity]]/1000</f>
        <v>0</v>
      </c>
      <c r="AQ128" s="82">
        <v>90</v>
      </c>
      <c r="AR128" s="74">
        <f>Table14[[#This Row],[Quantity]]*Table14[[#This Row],[Volt-Amperes]]*(10^-3)*Table14[[#This Row],[Power Factor (%)]]*0.01</f>
        <v>0</v>
      </c>
      <c r="AS128" s="85" t="s">
        <v>345</v>
      </c>
      <c r="AT128" s="85">
        <v>0.4</v>
      </c>
      <c r="AU128" s="80">
        <v>20</v>
      </c>
      <c r="AV128" s="85" t="s">
        <v>204</v>
      </c>
      <c r="AW128" s="85" t="s">
        <v>117</v>
      </c>
      <c r="AX128" s="85" t="s">
        <v>117</v>
      </c>
      <c r="AY128" s="85" t="s">
        <v>204</v>
      </c>
      <c r="AZ128" s="85" t="s">
        <v>118</v>
      </c>
      <c r="BA128" s="85" t="s">
        <v>119</v>
      </c>
      <c r="BB128" s="85" t="s">
        <v>119</v>
      </c>
      <c r="BC128" s="85" t="s">
        <v>166</v>
      </c>
      <c r="BD128" s="85" t="s">
        <v>116</v>
      </c>
      <c r="BE128" s="85" t="s">
        <v>254</v>
      </c>
      <c r="BF128" s="85">
        <v>0</v>
      </c>
      <c r="BG128" s="178" t="str">
        <f>IF(OR(Table14[[#This Row],[Volts]]&gt;50,Table14[[#This Row],[Amps]]&gt;100),"Yes","No")</f>
        <v>Yes</v>
      </c>
      <c r="BH128" s="85" t="s">
        <v>205</v>
      </c>
      <c r="BI128" s="85" t="s">
        <v>205</v>
      </c>
      <c r="BJ128" s="85" t="s">
        <v>147</v>
      </c>
      <c r="BK128" s="415"/>
      <c r="BL128" s="72" t="str">
        <f>CONCATENATE($BL$5,Table14[[#This Row],[WBS Name]])</f>
        <v>C_LLRF</v>
      </c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</row>
    <row r="129" spans="1:105" ht="25.85" x14ac:dyDescent="0.2">
      <c r="A129" s="414" t="s">
        <v>428</v>
      </c>
      <c r="B129" s="73">
        <f t="shared" si="9"/>
        <v>121.3</v>
      </c>
      <c r="C129" s="69" t="str">
        <f t="shared" si="6"/>
        <v>121.3.04</v>
      </c>
      <c r="D129" s="70" t="s">
        <v>340</v>
      </c>
      <c r="E129" s="70" t="s">
        <v>102</v>
      </c>
      <c r="F129" s="182" t="s">
        <v>279</v>
      </c>
      <c r="G129" s="71" t="s">
        <v>382</v>
      </c>
      <c r="H129" s="71"/>
      <c r="I129" s="71" t="s">
        <v>19</v>
      </c>
      <c r="J129" s="71" t="s">
        <v>429</v>
      </c>
      <c r="K129" s="71"/>
      <c r="L129" s="158">
        <v>0</v>
      </c>
      <c r="M129" s="80" t="s">
        <v>253</v>
      </c>
      <c r="N129" s="80" t="s">
        <v>107</v>
      </c>
      <c r="O129" s="78">
        <v>0.15</v>
      </c>
      <c r="P129" s="80" t="s">
        <v>108</v>
      </c>
      <c r="Q129" s="82">
        <v>24</v>
      </c>
      <c r="R129" s="82">
        <v>30</v>
      </c>
      <c r="S129" s="82">
        <v>96</v>
      </c>
      <c r="T129" s="82"/>
      <c r="U129" s="85"/>
      <c r="V129" s="80" t="s">
        <v>116</v>
      </c>
      <c r="W129" s="85"/>
      <c r="X129" s="80" t="s">
        <v>344</v>
      </c>
      <c r="Y129" s="80" t="s">
        <v>344</v>
      </c>
      <c r="Z129" s="85"/>
      <c r="AA129" s="185"/>
      <c r="AB129" s="85"/>
      <c r="AC129" s="85">
        <v>10</v>
      </c>
      <c r="AD129" s="82" t="s">
        <v>113</v>
      </c>
      <c r="AE129" s="82">
        <v>0.4</v>
      </c>
      <c r="AF129" s="130">
        <f>Table14[[#This Row],[Quantity]]*Table14[[#This Row],[Heat Load (KW)]]</f>
        <v>0</v>
      </c>
      <c r="AG129" s="82">
        <v>1</v>
      </c>
      <c r="AH129" s="137"/>
      <c r="AI129" s="137"/>
      <c r="AJ129" s="137"/>
      <c r="AK129" s="137"/>
      <c r="AL129" s="85" t="s">
        <v>114</v>
      </c>
      <c r="AM129" s="82">
        <v>120</v>
      </c>
      <c r="AN129" s="82">
        <v>3.5</v>
      </c>
      <c r="AO129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29" s="195">
        <f>Table14[[#This Row],[Volt-Amperes]]*Table14[[#This Row],[Quantity]]/1000</f>
        <v>0</v>
      </c>
      <c r="AQ129" s="82">
        <v>90</v>
      </c>
      <c r="AR129" s="213">
        <f>Table14[[#This Row],[Quantity]]*Table14[[#This Row],[Volt-Amperes]]*(10^-3)*Table14[[#This Row],[Power Factor (%)]]*0.01</f>
        <v>0</v>
      </c>
      <c r="AS129" s="85" t="s">
        <v>345</v>
      </c>
      <c r="AT129" s="85">
        <v>0.4</v>
      </c>
      <c r="AU129" s="80">
        <v>20</v>
      </c>
      <c r="AV129" s="85" t="s">
        <v>204</v>
      </c>
      <c r="AW129" s="85" t="s">
        <v>117</v>
      </c>
      <c r="AX129" s="85" t="s">
        <v>117</v>
      </c>
      <c r="AY129" s="85" t="s">
        <v>204</v>
      </c>
      <c r="AZ129" s="85" t="s">
        <v>118</v>
      </c>
      <c r="BA129" s="85" t="s">
        <v>119</v>
      </c>
      <c r="BB129" s="85" t="s">
        <v>361</v>
      </c>
      <c r="BC129" s="85" t="s">
        <v>166</v>
      </c>
      <c r="BD129" s="85" t="s">
        <v>116</v>
      </c>
      <c r="BE129" s="85" t="s">
        <v>254</v>
      </c>
      <c r="BF129" s="85">
        <v>0</v>
      </c>
      <c r="BG129" s="146" t="str">
        <f>IF(OR(Table14[[#This Row],[Volts]]&gt;50,Table14[[#This Row],[Amps]]&gt;100),"Yes","No")</f>
        <v>Yes</v>
      </c>
      <c r="BH129" s="85" t="s">
        <v>205</v>
      </c>
      <c r="BI129" s="85" t="s">
        <v>205</v>
      </c>
      <c r="BJ129" s="85" t="s">
        <v>147</v>
      </c>
      <c r="BK129" s="415"/>
      <c r="BL129" s="72" t="str">
        <f>CONCATENATE($BL$5,Table14[[#This Row],[WBS Name]])</f>
        <v>C_LLRF</v>
      </c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</row>
    <row r="130" spans="1:105" ht="78.150000000000006" thickBot="1" x14ac:dyDescent="0.25">
      <c r="A130" s="419" t="s">
        <v>430</v>
      </c>
      <c r="B130" s="420">
        <f t="shared" si="9"/>
        <v>121.3</v>
      </c>
      <c r="C130" s="421" t="str">
        <f t="shared" si="6"/>
        <v>121.3.04</v>
      </c>
      <c r="D130" s="422" t="s">
        <v>340</v>
      </c>
      <c r="E130" s="422" t="s">
        <v>102</v>
      </c>
      <c r="F130" s="467" t="s">
        <v>279</v>
      </c>
      <c r="G130" s="423" t="s">
        <v>17</v>
      </c>
      <c r="H130" s="423" t="s">
        <v>431</v>
      </c>
      <c r="I130" s="423" t="s">
        <v>386</v>
      </c>
      <c r="J130" s="423" t="s">
        <v>432</v>
      </c>
      <c r="K130" s="423"/>
      <c r="L130" s="424">
        <v>6</v>
      </c>
      <c r="M130" s="425" t="s">
        <v>253</v>
      </c>
      <c r="N130" s="425" t="s">
        <v>143</v>
      </c>
      <c r="O130" s="476">
        <v>0.3</v>
      </c>
      <c r="P130" s="425" t="s">
        <v>108</v>
      </c>
      <c r="Q130" s="427">
        <v>144</v>
      </c>
      <c r="R130" s="427">
        <v>30</v>
      </c>
      <c r="S130" s="427">
        <v>96</v>
      </c>
      <c r="T130" s="427"/>
      <c r="U130" s="428"/>
      <c r="V130" s="428"/>
      <c r="W130" s="428"/>
      <c r="X130" s="428"/>
      <c r="Y130" s="428"/>
      <c r="Z130" s="428"/>
      <c r="AA130" s="428"/>
      <c r="AB130" s="428"/>
      <c r="AC130" s="428"/>
      <c r="AD130" s="427" t="s">
        <v>113</v>
      </c>
      <c r="AE130" s="427">
        <v>0.4</v>
      </c>
      <c r="AF130" s="473">
        <f>Table14[[#This Row],[Quantity]]*Table14[[#This Row],[Heat Load (KW)]]</f>
        <v>2.4000000000000004</v>
      </c>
      <c r="AG130" s="428"/>
      <c r="AH130" s="428"/>
      <c r="AI130" s="428"/>
      <c r="AJ130" s="428"/>
      <c r="AK130" s="428"/>
      <c r="AL130" s="431" t="s">
        <v>114</v>
      </c>
      <c r="AM130" s="427">
        <v>120</v>
      </c>
      <c r="AN130" s="427">
        <v>3.5</v>
      </c>
      <c r="AO130" s="23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0" s="239">
        <f>Table14[[#This Row],[Volt-Amperes]]*Table14[[#This Row],[Quantity]]/1000</f>
        <v>2.52</v>
      </c>
      <c r="AQ130" s="427">
        <v>90</v>
      </c>
      <c r="AR130" s="432">
        <f>Table14[[#This Row],[Quantity]]*Table14[[#This Row],[Volt-Amperes]]*(10^-3)*Table14[[#This Row],[Power Factor (%)]]*0.01</f>
        <v>2.2680000000000002</v>
      </c>
      <c r="AS130" s="431"/>
      <c r="AT130" s="431"/>
      <c r="AU130" s="425"/>
      <c r="AV130" s="431"/>
      <c r="AW130" s="431"/>
      <c r="AX130" s="431" t="s">
        <v>117</v>
      </c>
      <c r="AY130" s="431" t="s">
        <v>204</v>
      </c>
      <c r="AZ130" s="431"/>
      <c r="BA130" s="431" t="s">
        <v>119</v>
      </c>
      <c r="BB130" s="431" t="s">
        <v>120</v>
      </c>
      <c r="BC130" s="431"/>
      <c r="BD130" s="431" t="s">
        <v>116</v>
      </c>
      <c r="BE130" s="431" t="s">
        <v>254</v>
      </c>
      <c r="BF130" s="431"/>
      <c r="BG130" s="433" t="str">
        <f>IF(OR(Table14[[#This Row],[Volts]]&gt;50,Table14[[#This Row],[Amps]]&gt;100),"Yes","No")</f>
        <v>Yes</v>
      </c>
      <c r="BH130" s="431" t="s">
        <v>205</v>
      </c>
      <c r="BI130" s="431" t="s">
        <v>205</v>
      </c>
      <c r="BJ130" s="431" t="s">
        <v>147</v>
      </c>
      <c r="BK130" s="434" t="s">
        <v>367</v>
      </c>
      <c r="BL130" s="72" t="str">
        <f>CONCATENATE($BL$5,Table14[[#This Row],[WBS Name]])</f>
        <v>C_LLRF</v>
      </c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</row>
    <row r="131" spans="1:105" ht="39.4" thickBot="1" x14ac:dyDescent="0.25">
      <c r="A131" s="76" t="s">
        <v>433</v>
      </c>
      <c r="B131" s="131">
        <f t="shared" si="9"/>
        <v>121.3</v>
      </c>
      <c r="C131" s="279" t="str">
        <f t="shared" si="6"/>
        <v>121.3.04</v>
      </c>
      <c r="D131" s="19" t="s">
        <v>340</v>
      </c>
      <c r="E131" s="70" t="s">
        <v>102</v>
      </c>
      <c r="F131" s="20" t="s">
        <v>288</v>
      </c>
      <c r="G131" s="20" t="s">
        <v>15</v>
      </c>
      <c r="H131" s="20"/>
      <c r="I131" s="20" t="s">
        <v>369</v>
      </c>
      <c r="J131" s="76" t="s">
        <v>342</v>
      </c>
      <c r="K131" s="76"/>
      <c r="L131" s="96">
        <v>1</v>
      </c>
      <c r="M131" s="80" t="s">
        <v>253</v>
      </c>
      <c r="N131" s="80" t="s">
        <v>143</v>
      </c>
      <c r="O131" s="435">
        <v>0.3</v>
      </c>
      <c r="P131" s="87" t="s">
        <v>343</v>
      </c>
      <c r="Q131" s="82">
        <v>84</v>
      </c>
      <c r="R131" s="82">
        <v>48</v>
      </c>
      <c r="S131" s="82">
        <v>96</v>
      </c>
      <c r="T131" s="86"/>
      <c r="U131" s="87"/>
      <c r="V131" s="81" t="s">
        <v>116</v>
      </c>
      <c r="W131" s="87"/>
      <c r="X131" s="80" t="s">
        <v>344</v>
      </c>
      <c r="Y131" s="80" t="s">
        <v>344</v>
      </c>
      <c r="Z131" s="85"/>
      <c r="AA131" s="90"/>
      <c r="AB131" s="87"/>
      <c r="AC131" s="87">
        <v>10</v>
      </c>
      <c r="AD131" s="82" t="s">
        <v>113</v>
      </c>
      <c r="AE131" s="82">
        <v>0.4</v>
      </c>
      <c r="AF131" s="436">
        <f>Table14[[#This Row],[Quantity]]*Table14[[#This Row],[Heat Load (KW)]]</f>
        <v>0.4</v>
      </c>
      <c r="AG131" s="82">
        <v>1</v>
      </c>
      <c r="AH131" s="137"/>
      <c r="AI131" s="137"/>
      <c r="AJ131" s="137"/>
      <c r="AK131" s="137"/>
      <c r="AL131" s="85" t="s">
        <v>114</v>
      </c>
      <c r="AM131" s="82">
        <v>120</v>
      </c>
      <c r="AN131" s="82">
        <v>3.5</v>
      </c>
      <c r="AO131" s="437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1" s="253">
        <f>Table14[[#This Row],[Volt-Amperes]]*Table14[[#This Row],[Quantity]]/1000</f>
        <v>0.42</v>
      </c>
      <c r="AQ131" s="86">
        <v>100</v>
      </c>
      <c r="AR131" s="438">
        <f>Table14[[#This Row],[Quantity]]*Table14[[#This Row],[Volt-Amperes]]*(10^-3)*Table14[[#This Row],[Power Factor (%)]]*0.01</f>
        <v>0.42</v>
      </c>
      <c r="AS131" s="85" t="s">
        <v>345</v>
      </c>
      <c r="AT131" s="85">
        <v>0.4</v>
      </c>
      <c r="AU131" s="80"/>
      <c r="AV131" s="85"/>
      <c r="AW131" s="87"/>
      <c r="AX131" s="87"/>
      <c r="AY131" s="87"/>
      <c r="AZ131" s="150" t="s">
        <v>165</v>
      </c>
      <c r="BA131" s="150" t="s">
        <v>119</v>
      </c>
      <c r="BB131" s="150" t="s">
        <v>120</v>
      </c>
      <c r="BC131" s="150" t="s">
        <v>121</v>
      </c>
      <c r="BD131" s="87" t="s">
        <v>116</v>
      </c>
      <c r="BE131" s="87" t="s">
        <v>130</v>
      </c>
      <c r="BF131" s="87">
        <v>16</v>
      </c>
      <c r="BG131" s="439" t="str">
        <f>IF(OR(Table14[[#This Row],[Volts]]&gt;50,Table14[[#This Row],[Amps]]&gt;100),"Yes","No")</f>
        <v>Yes</v>
      </c>
      <c r="BH131" s="87" t="s">
        <v>205</v>
      </c>
      <c r="BI131" s="87" t="s">
        <v>205</v>
      </c>
      <c r="BJ131" s="87" t="s">
        <v>147</v>
      </c>
      <c r="BK131" s="89" t="s">
        <v>370</v>
      </c>
      <c r="BL131" s="72" t="str">
        <f>CONCATENATE($BL$5,Table14[[#This Row],[WBS Name]])</f>
        <v>C_LLRF</v>
      </c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</row>
    <row r="132" spans="1:105" ht="25.85" x14ac:dyDescent="0.2">
      <c r="A132" s="408" t="s">
        <v>434</v>
      </c>
      <c r="B132" s="217">
        <f t="shared" si="9"/>
        <v>121.3</v>
      </c>
      <c r="C132" s="218" t="str">
        <f t="shared" si="6"/>
        <v>121.3.04</v>
      </c>
      <c r="D132" s="219" t="s">
        <v>340</v>
      </c>
      <c r="E132" s="219" t="s">
        <v>102</v>
      </c>
      <c r="F132" s="220" t="s">
        <v>288</v>
      </c>
      <c r="G132" s="220" t="s">
        <v>15</v>
      </c>
      <c r="H132" s="220"/>
      <c r="I132" s="220" t="s">
        <v>19</v>
      </c>
      <c r="J132" s="220" t="s">
        <v>435</v>
      </c>
      <c r="K132" s="220"/>
      <c r="L132" s="409">
        <v>0</v>
      </c>
      <c r="M132" s="223" t="s">
        <v>253</v>
      </c>
      <c r="N132" s="223" t="s">
        <v>107</v>
      </c>
      <c r="O132" s="410">
        <v>0.15</v>
      </c>
      <c r="P132" s="223" t="s">
        <v>108</v>
      </c>
      <c r="Q132" s="227">
        <v>24</v>
      </c>
      <c r="R132" s="227">
        <v>30</v>
      </c>
      <c r="S132" s="227">
        <v>96</v>
      </c>
      <c r="T132" s="227"/>
      <c r="U132" s="242"/>
      <c r="V132" s="223" t="s">
        <v>116</v>
      </c>
      <c r="W132" s="242"/>
      <c r="X132" s="223" t="s">
        <v>344</v>
      </c>
      <c r="Y132" s="223" t="s">
        <v>344</v>
      </c>
      <c r="Z132" s="242"/>
      <c r="AA132" s="411"/>
      <c r="AB132" s="242"/>
      <c r="AC132" s="242">
        <v>10</v>
      </c>
      <c r="AD132" s="227" t="s">
        <v>113</v>
      </c>
      <c r="AE132" s="227">
        <v>0.4</v>
      </c>
      <c r="AF132" s="226">
        <f>Table14[[#This Row],[Quantity]]*Table14[[#This Row],[Heat Load (KW)]]</f>
        <v>0</v>
      </c>
      <c r="AG132" s="227">
        <v>1</v>
      </c>
      <c r="AH132" s="225"/>
      <c r="AI132" s="225"/>
      <c r="AJ132" s="225"/>
      <c r="AK132" s="225"/>
      <c r="AL132" s="242" t="s">
        <v>114</v>
      </c>
      <c r="AM132" s="227">
        <v>120</v>
      </c>
      <c r="AN132" s="227">
        <v>3.5</v>
      </c>
      <c r="AO132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2" s="230">
        <f>Table14[[#This Row],[Volt-Amperes]]*Table14[[#This Row],[Quantity]]/1000</f>
        <v>0</v>
      </c>
      <c r="AQ132" s="227">
        <v>90</v>
      </c>
      <c r="AR132" s="231">
        <f>Table14[[#This Row],[Quantity]]*Table14[[#This Row],[Volt-Amperes]]*(10^-3)*Table14[[#This Row],[Power Factor (%)]]*0.01</f>
        <v>0</v>
      </c>
      <c r="AS132" s="242" t="s">
        <v>345</v>
      </c>
      <c r="AT132" s="242">
        <v>0.4</v>
      </c>
      <c r="AU132" s="223">
        <v>20</v>
      </c>
      <c r="AV132" s="242" t="s">
        <v>204</v>
      </c>
      <c r="AW132" s="242" t="s">
        <v>117</v>
      </c>
      <c r="AX132" s="242" t="s">
        <v>117</v>
      </c>
      <c r="AY132" s="242" t="s">
        <v>204</v>
      </c>
      <c r="AZ132" s="242" t="s">
        <v>118</v>
      </c>
      <c r="BA132" s="242" t="s">
        <v>119</v>
      </c>
      <c r="BB132" s="242" t="s">
        <v>129</v>
      </c>
      <c r="BC132" s="242" t="s">
        <v>166</v>
      </c>
      <c r="BD132" s="242" t="s">
        <v>116</v>
      </c>
      <c r="BE132" s="242" t="s">
        <v>254</v>
      </c>
      <c r="BF132" s="242">
        <v>20</v>
      </c>
      <c r="BG132" s="412" t="str">
        <f>IF(OR(Table14[[#This Row],[Volts]]&gt;50,Table14[[#This Row],[Amps]]&gt;100),"Yes","No")</f>
        <v>Yes</v>
      </c>
      <c r="BH132" s="242" t="s">
        <v>205</v>
      </c>
      <c r="BI132" s="242" t="s">
        <v>205</v>
      </c>
      <c r="BJ132" s="242" t="s">
        <v>147</v>
      </c>
      <c r="BK132" s="413"/>
      <c r="BL132" s="72" t="str">
        <f>CONCATENATE($BL$5,Table14[[#This Row],[WBS Name]])</f>
        <v>C_LLRF</v>
      </c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</row>
    <row r="133" spans="1:105" ht="26.5" thickBot="1" x14ac:dyDescent="0.25">
      <c r="A133" s="414" t="s">
        <v>436</v>
      </c>
      <c r="B133" s="179">
        <f t="shared" si="9"/>
        <v>121.3</v>
      </c>
      <c r="C133" s="176" t="str">
        <f t="shared" si="6"/>
        <v>121.3.04</v>
      </c>
      <c r="D133" s="70" t="s">
        <v>340</v>
      </c>
      <c r="E133" s="70" t="s">
        <v>102</v>
      </c>
      <c r="F133" s="71" t="s">
        <v>288</v>
      </c>
      <c r="G133" s="71" t="s">
        <v>15</v>
      </c>
      <c r="H133" s="71"/>
      <c r="I133" s="71" t="s">
        <v>19</v>
      </c>
      <c r="J133" s="71" t="s">
        <v>437</v>
      </c>
      <c r="K133" s="71"/>
      <c r="L133" s="158">
        <v>0</v>
      </c>
      <c r="M133" s="80" t="s">
        <v>253</v>
      </c>
      <c r="N133" s="80" t="s">
        <v>107</v>
      </c>
      <c r="O133" s="77">
        <v>0.15</v>
      </c>
      <c r="P133" s="80" t="s">
        <v>108</v>
      </c>
      <c r="Q133" s="82">
        <v>24</v>
      </c>
      <c r="R133" s="82">
        <v>30</v>
      </c>
      <c r="S133" s="82">
        <v>96</v>
      </c>
      <c r="T133" s="82"/>
      <c r="U133" s="85"/>
      <c r="V133" s="80" t="s">
        <v>116</v>
      </c>
      <c r="W133" s="85"/>
      <c r="X133" s="80" t="s">
        <v>344</v>
      </c>
      <c r="Y133" s="80" t="s">
        <v>344</v>
      </c>
      <c r="Z133" s="85"/>
      <c r="AA133" s="185"/>
      <c r="AB133" s="85"/>
      <c r="AC133" s="85">
        <v>10</v>
      </c>
      <c r="AD133" s="82" t="s">
        <v>113</v>
      </c>
      <c r="AE133" s="82">
        <v>0.4</v>
      </c>
      <c r="AF133" s="84">
        <f>Table14[[#This Row],[Quantity]]*Table14[[#This Row],[Heat Load (KW)]]</f>
        <v>0</v>
      </c>
      <c r="AG133" s="82">
        <v>1</v>
      </c>
      <c r="AH133" s="137"/>
      <c r="AI133" s="137"/>
      <c r="AJ133" s="137"/>
      <c r="AK133" s="137"/>
      <c r="AL133" s="85" t="s">
        <v>114</v>
      </c>
      <c r="AM133" s="82">
        <v>120</v>
      </c>
      <c r="AN133" s="82">
        <v>3.5</v>
      </c>
      <c r="AO13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3" s="192">
        <f>Table14[[#This Row],[Volt-Amperes]]*Table14[[#This Row],[Quantity]]/1000</f>
        <v>0</v>
      </c>
      <c r="AQ133" s="82">
        <v>90</v>
      </c>
      <c r="AR133" s="74">
        <f>Table14[[#This Row],[Quantity]]*Table14[[#This Row],[Volt-Amperes]]*(10^-3)*Table14[[#This Row],[Power Factor (%)]]*0.01</f>
        <v>0</v>
      </c>
      <c r="AS133" s="85" t="s">
        <v>345</v>
      </c>
      <c r="AT133" s="85">
        <v>0.4</v>
      </c>
      <c r="AU133" s="80">
        <v>20</v>
      </c>
      <c r="AV133" s="85" t="s">
        <v>204</v>
      </c>
      <c r="AW133" s="85" t="s">
        <v>117</v>
      </c>
      <c r="AX133" s="85" t="s">
        <v>117</v>
      </c>
      <c r="AY133" s="85" t="s">
        <v>204</v>
      </c>
      <c r="AZ133" s="85" t="s">
        <v>118</v>
      </c>
      <c r="BA133" s="85" t="s">
        <v>119</v>
      </c>
      <c r="BB133" s="85" t="s">
        <v>119</v>
      </c>
      <c r="BC133" s="85" t="s">
        <v>166</v>
      </c>
      <c r="BD133" s="85" t="s">
        <v>116</v>
      </c>
      <c r="BE133" s="85" t="s">
        <v>254</v>
      </c>
      <c r="BF133" s="85">
        <v>22</v>
      </c>
      <c r="BG133" s="178" t="str">
        <f>IF(OR(Table14[[#This Row],[Volts]]&gt;50,Table14[[#This Row],[Amps]]&gt;100),"Yes","No")</f>
        <v>Yes</v>
      </c>
      <c r="BH133" s="85" t="s">
        <v>205</v>
      </c>
      <c r="BI133" s="85" t="s">
        <v>205</v>
      </c>
      <c r="BJ133" s="85" t="s">
        <v>147</v>
      </c>
      <c r="BK133" s="415"/>
      <c r="BL133" s="72" t="str">
        <f>CONCATENATE($BL$5,Table14[[#This Row],[WBS Name]])</f>
        <v>C_LLRF</v>
      </c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</row>
    <row r="134" spans="1:105" s="149" customFormat="1" ht="26.5" thickBot="1" x14ac:dyDescent="0.25">
      <c r="A134" s="414" t="s">
        <v>438</v>
      </c>
      <c r="B134" s="179">
        <f t="shared" si="9"/>
        <v>121.3</v>
      </c>
      <c r="C134" s="176" t="str">
        <f t="shared" si="6"/>
        <v>121.3.04</v>
      </c>
      <c r="D134" s="70" t="s">
        <v>340</v>
      </c>
      <c r="E134" s="70" t="s">
        <v>102</v>
      </c>
      <c r="F134" s="71" t="s">
        <v>288</v>
      </c>
      <c r="G134" s="71" t="s">
        <v>15</v>
      </c>
      <c r="H134" s="71"/>
      <c r="I134" s="71" t="s">
        <v>19</v>
      </c>
      <c r="J134" s="71" t="s">
        <v>439</v>
      </c>
      <c r="K134" s="71"/>
      <c r="L134" s="158">
        <v>0</v>
      </c>
      <c r="M134" s="80" t="s">
        <v>253</v>
      </c>
      <c r="N134" s="80" t="s">
        <v>107</v>
      </c>
      <c r="O134" s="77">
        <v>0.15</v>
      </c>
      <c r="P134" s="80" t="s">
        <v>108</v>
      </c>
      <c r="Q134" s="82">
        <v>24</v>
      </c>
      <c r="R134" s="82">
        <v>30</v>
      </c>
      <c r="S134" s="82">
        <v>96</v>
      </c>
      <c r="T134" s="82"/>
      <c r="U134" s="85"/>
      <c r="V134" s="80" t="s">
        <v>116</v>
      </c>
      <c r="W134" s="85"/>
      <c r="X134" s="80" t="s">
        <v>344</v>
      </c>
      <c r="Y134" s="80" t="s">
        <v>344</v>
      </c>
      <c r="Z134" s="85"/>
      <c r="AA134" s="185"/>
      <c r="AB134" s="85"/>
      <c r="AC134" s="85">
        <v>10</v>
      </c>
      <c r="AD134" s="82" t="s">
        <v>113</v>
      </c>
      <c r="AE134" s="82">
        <v>0.4</v>
      </c>
      <c r="AF134" s="84">
        <f>Table14[[#This Row],[Quantity]]*Table14[[#This Row],[Heat Load (KW)]]</f>
        <v>0</v>
      </c>
      <c r="AG134" s="82">
        <v>1</v>
      </c>
      <c r="AH134" s="137"/>
      <c r="AI134" s="137"/>
      <c r="AJ134" s="137"/>
      <c r="AK134" s="137"/>
      <c r="AL134" s="85" t="s">
        <v>114</v>
      </c>
      <c r="AM134" s="82">
        <v>120</v>
      </c>
      <c r="AN134" s="82">
        <v>3.5</v>
      </c>
      <c r="AO13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4" s="192">
        <f>Table14[[#This Row],[Volt-Amperes]]*Table14[[#This Row],[Quantity]]/1000</f>
        <v>0</v>
      </c>
      <c r="AQ134" s="82">
        <v>90</v>
      </c>
      <c r="AR134" s="74">
        <f>Table14[[#This Row],[Quantity]]*Table14[[#This Row],[Volt-Amperes]]*(10^-3)*Table14[[#This Row],[Power Factor (%)]]*0.01</f>
        <v>0</v>
      </c>
      <c r="AS134" s="85" t="s">
        <v>345</v>
      </c>
      <c r="AT134" s="85">
        <v>0.4</v>
      </c>
      <c r="AU134" s="80">
        <v>20</v>
      </c>
      <c r="AV134" s="85" t="s">
        <v>204</v>
      </c>
      <c r="AW134" s="85" t="s">
        <v>117</v>
      </c>
      <c r="AX134" s="85" t="s">
        <v>117</v>
      </c>
      <c r="AY134" s="85" t="s">
        <v>204</v>
      </c>
      <c r="AZ134" s="85" t="s">
        <v>118</v>
      </c>
      <c r="BA134" s="85" t="s">
        <v>119</v>
      </c>
      <c r="BB134" s="85" t="s">
        <v>119</v>
      </c>
      <c r="BC134" s="85" t="s">
        <v>166</v>
      </c>
      <c r="BD134" s="85" t="s">
        <v>116</v>
      </c>
      <c r="BE134" s="85" t="s">
        <v>254</v>
      </c>
      <c r="BF134" s="85">
        <v>23</v>
      </c>
      <c r="BG134" s="178" t="str">
        <f>IF(OR(Table14[[#This Row],[Volts]]&gt;50,Table14[[#This Row],[Amps]]&gt;100),"Yes","No")</f>
        <v>Yes</v>
      </c>
      <c r="BH134" s="85" t="s">
        <v>205</v>
      </c>
      <c r="BI134" s="85" t="s">
        <v>205</v>
      </c>
      <c r="BJ134" s="85" t="s">
        <v>147</v>
      </c>
      <c r="BK134" s="415"/>
      <c r="BL134" s="72" t="str">
        <f>CONCATENATE($BL$5,Table14[[#This Row],[WBS Name]])</f>
        <v>C_LLRF</v>
      </c>
      <c r="BM134" s="480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</row>
    <row r="135" spans="1:105" ht="25.85" x14ac:dyDescent="0.2">
      <c r="A135" s="414" t="s">
        <v>440</v>
      </c>
      <c r="B135" s="179">
        <f t="shared" si="9"/>
        <v>121.3</v>
      </c>
      <c r="C135" s="176" t="str">
        <f t="shared" si="6"/>
        <v>121.3.04</v>
      </c>
      <c r="D135" s="70" t="s">
        <v>340</v>
      </c>
      <c r="E135" s="70" t="s">
        <v>102</v>
      </c>
      <c r="F135" s="71" t="s">
        <v>288</v>
      </c>
      <c r="G135" s="71" t="s">
        <v>357</v>
      </c>
      <c r="H135" s="71"/>
      <c r="I135" s="71" t="s">
        <v>19</v>
      </c>
      <c r="J135" s="71" t="s">
        <v>441</v>
      </c>
      <c r="K135" s="71"/>
      <c r="L135" s="158">
        <v>0</v>
      </c>
      <c r="M135" s="80" t="s">
        <v>253</v>
      </c>
      <c r="N135" s="80" t="s">
        <v>107</v>
      </c>
      <c r="O135" s="77">
        <v>0.15</v>
      </c>
      <c r="P135" s="80" t="s">
        <v>108</v>
      </c>
      <c r="Q135" s="82">
        <v>24</v>
      </c>
      <c r="R135" s="82">
        <v>30</v>
      </c>
      <c r="S135" s="82">
        <v>96</v>
      </c>
      <c r="T135" s="82"/>
      <c r="U135" s="85"/>
      <c r="V135" s="80" t="s">
        <v>116</v>
      </c>
      <c r="W135" s="85"/>
      <c r="X135" s="80" t="s">
        <v>344</v>
      </c>
      <c r="Y135" s="80" t="s">
        <v>344</v>
      </c>
      <c r="Z135" s="85"/>
      <c r="AA135" s="185"/>
      <c r="AB135" s="85"/>
      <c r="AC135" s="85">
        <v>10</v>
      </c>
      <c r="AD135" s="82" t="s">
        <v>113</v>
      </c>
      <c r="AE135" s="82">
        <v>0.4</v>
      </c>
      <c r="AF135" s="84">
        <f>Table14[[#This Row],[Quantity]]*Table14[[#This Row],[Heat Load (KW)]]</f>
        <v>0</v>
      </c>
      <c r="AG135" s="82">
        <v>1</v>
      </c>
      <c r="AH135" s="137"/>
      <c r="AI135" s="137"/>
      <c r="AJ135" s="137"/>
      <c r="AK135" s="137"/>
      <c r="AL135" s="85" t="s">
        <v>114</v>
      </c>
      <c r="AM135" s="82">
        <v>120</v>
      </c>
      <c r="AN135" s="82">
        <v>3.5</v>
      </c>
      <c r="AO13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5" s="192">
        <f>Table14[[#This Row],[Volt-Amperes]]*Table14[[#This Row],[Quantity]]/1000</f>
        <v>0</v>
      </c>
      <c r="AQ135" s="82">
        <v>90</v>
      </c>
      <c r="AR135" s="74">
        <f>Table14[[#This Row],[Quantity]]*Table14[[#This Row],[Volt-Amperes]]*(10^-3)*Table14[[#This Row],[Power Factor (%)]]*0.01</f>
        <v>0</v>
      </c>
      <c r="AS135" s="85" t="s">
        <v>345</v>
      </c>
      <c r="AT135" s="85">
        <v>0.4</v>
      </c>
      <c r="AU135" s="80">
        <v>20</v>
      </c>
      <c r="AV135" s="85" t="s">
        <v>204</v>
      </c>
      <c r="AW135" s="85" t="s">
        <v>117</v>
      </c>
      <c r="AX135" s="85" t="s">
        <v>117</v>
      </c>
      <c r="AY135" s="85" t="s">
        <v>204</v>
      </c>
      <c r="AZ135" s="85" t="s">
        <v>118</v>
      </c>
      <c r="BA135" s="85" t="s">
        <v>119</v>
      </c>
      <c r="BB135" s="85" t="s">
        <v>119</v>
      </c>
      <c r="BC135" s="85" t="s">
        <v>166</v>
      </c>
      <c r="BD135" s="85" t="s">
        <v>116</v>
      </c>
      <c r="BE135" s="85" t="s">
        <v>254</v>
      </c>
      <c r="BF135" s="85">
        <v>153</v>
      </c>
      <c r="BG135" s="178" t="str">
        <f>IF(OR(Table14[[#This Row],[Volts]]&gt;50,Table14[[#This Row],[Amps]]&gt;100),"Yes","No")</f>
        <v>Yes</v>
      </c>
      <c r="BH135" s="85" t="s">
        <v>205</v>
      </c>
      <c r="BI135" s="85" t="s">
        <v>205</v>
      </c>
      <c r="BJ135" s="85" t="s">
        <v>147</v>
      </c>
      <c r="BK135" s="415"/>
      <c r="BL135" s="72" t="str">
        <f>CONCATENATE($BL$5,Table14[[#This Row],[WBS Name]])</f>
        <v>C_LLRF</v>
      </c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</row>
    <row r="136" spans="1:105" ht="25.85" x14ac:dyDescent="0.2">
      <c r="A136" s="414" t="s">
        <v>442</v>
      </c>
      <c r="B136" s="73">
        <f t="shared" si="9"/>
        <v>121.3</v>
      </c>
      <c r="C136" s="69" t="str">
        <f t="shared" si="6"/>
        <v>121.3.04</v>
      </c>
      <c r="D136" s="70" t="s">
        <v>340</v>
      </c>
      <c r="E136" s="70" t="s">
        <v>102</v>
      </c>
      <c r="F136" s="71" t="s">
        <v>288</v>
      </c>
      <c r="G136" s="71" t="s">
        <v>357</v>
      </c>
      <c r="H136" s="71"/>
      <c r="I136" s="71" t="s">
        <v>19</v>
      </c>
      <c r="J136" s="71" t="s">
        <v>443</v>
      </c>
      <c r="K136" s="71"/>
      <c r="L136" s="158">
        <v>0</v>
      </c>
      <c r="M136" s="80" t="s">
        <v>253</v>
      </c>
      <c r="N136" s="80" t="s">
        <v>107</v>
      </c>
      <c r="O136" s="78">
        <v>0.15</v>
      </c>
      <c r="P136" s="80" t="s">
        <v>108</v>
      </c>
      <c r="Q136" s="82">
        <v>24</v>
      </c>
      <c r="R136" s="82">
        <v>30</v>
      </c>
      <c r="S136" s="82">
        <v>96</v>
      </c>
      <c r="T136" s="82"/>
      <c r="U136" s="85"/>
      <c r="V136" s="80" t="s">
        <v>116</v>
      </c>
      <c r="W136" s="85"/>
      <c r="X136" s="80" t="s">
        <v>344</v>
      </c>
      <c r="Y136" s="80" t="s">
        <v>344</v>
      </c>
      <c r="Z136" s="85"/>
      <c r="AA136" s="185"/>
      <c r="AB136" s="85"/>
      <c r="AC136" s="85">
        <v>10</v>
      </c>
      <c r="AD136" s="82" t="s">
        <v>113</v>
      </c>
      <c r="AE136" s="82">
        <v>0.4</v>
      </c>
      <c r="AF136" s="130">
        <f>Table14[[#This Row],[Quantity]]*Table14[[#This Row],[Heat Load (KW)]]</f>
        <v>0</v>
      </c>
      <c r="AG136" s="82">
        <v>1</v>
      </c>
      <c r="AH136" s="137"/>
      <c r="AI136" s="137"/>
      <c r="AJ136" s="137"/>
      <c r="AK136" s="137"/>
      <c r="AL136" s="85" t="s">
        <v>114</v>
      </c>
      <c r="AM136" s="82">
        <v>120</v>
      </c>
      <c r="AN136" s="82">
        <v>3.5</v>
      </c>
      <c r="AO136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6" s="195">
        <f>Table14[[#This Row],[Volt-Amperes]]*Table14[[#This Row],[Quantity]]/1000</f>
        <v>0</v>
      </c>
      <c r="AQ136" s="82">
        <v>90</v>
      </c>
      <c r="AR136" s="213">
        <f>Table14[[#This Row],[Quantity]]*Table14[[#This Row],[Volt-Amperes]]*(10^-3)*Table14[[#This Row],[Power Factor (%)]]*0.01</f>
        <v>0</v>
      </c>
      <c r="AS136" s="85" t="s">
        <v>345</v>
      </c>
      <c r="AT136" s="85">
        <v>0.4</v>
      </c>
      <c r="AU136" s="80">
        <v>20</v>
      </c>
      <c r="AV136" s="85" t="s">
        <v>204</v>
      </c>
      <c r="AW136" s="85" t="s">
        <v>117</v>
      </c>
      <c r="AX136" s="85" t="s">
        <v>117</v>
      </c>
      <c r="AY136" s="85" t="s">
        <v>204</v>
      </c>
      <c r="AZ136" s="85" t="s">
        <v>118</v>
      </c>
      <c r="BA136" s="85" t="s">
        <v>119</v>
      </c>
      <c r="BB136" s="85" t="s">
        <v>119</v>
      </c>
      <c r="BC136" s="85" t="s">
        <v>166</v>
      </c>
      <c r="BD136" s="85" t="s">
        <v>116</v>
      </c>
      <c r="BE136" s="85" t="s">
        <v>254</v>
      </c>
      <c r="BF136" s="85">
        <v>0</v>
      </c>
      <c r="BG136" s="146" t="str">
        <f>IF(OR(Table14[[#This Row],[Volts]]&gt;50,Table14[[#This Row],[Amps]]&gt;100),"Yes","No")</f>
        <v>Yes</v>
      </c>
      <c r="BH136" s="85" t="s">
        <v>205</v>
      </c>
      <c r="BI136" s="85" t="s">
        <v>205</v>
      </c>
      <c r="BJ136" s="85" t="s">
        <v>147</v>
      </c>
      <c r="BK136" s="415"/>
      <c r="BL136" s="72" t="str">
        <f>CONCATENATE($BL$5,Table14[[#This Row],[WBS Name]])</f>
        <v>C_LLRF</v>
      </c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</row>
    <row r="137" spans="1:105" ht="25.85" x14ac:dyDescent="0.2">
      <c r="A137" s="447" t="s">
        <v>444</v>
      </c>
      <c r="B137" s="448">
        <f t="shared" si="9"/>
        <v>121.3</v>
      </c>
      <c r="C137" s="449" t="str">
        <f t="shared" si="6"/>
        <v>121.3.04</v>
      </c>
      <c r="D137" s="450" t="s">
        <v>340</v>
      </c>
      <c r="E137" s="450" t="s">
        <v>102</v>
      </c>
      <c r="F137" s="451" t="s">
        <v>288</v>
      </c>
      <c r="G137" s="451" t="s">
        <v>382</v>
      </c>
      <c r="H137" s="451"/>
      <c r="I137" s="451" t="s">
        <v>19</v>
      </c>
      <c r="J137" s="451" t="s">
        <v>445</v>
      </c>
      <c r="K137" s="451"/>
      <c r="L137" s="452">
        <v>0</v>
      </c>
      <c r="M137" s="453" t="s">
        <v>253</v>
      </c>
      <c r="N137" s="453" t="s">
        <v>107</v>
      </c>
      <c r="O137" s="454">
        <v>0.15</v>
      </c>
      <c r="P137" s="453" t="s">
        <v>108</v>
      </c>
      <c r="Q137" s="455">
        <v>24</v>
      </c>
      <c r="R137" s="455">
        <v>30</v>
      </c>
      <c r="S137" s="455">
        <v>96</v>
      </c>
      <c r="T137" s="455"/>
      <c r="U137" s="456"/>
      <c r="V137" s="453" t="s">
        <v>116</v>
      </c>
      <c r="W137" s="456"/>
      <c r="X137" s="453" t="s">
        <v>344</v>
      </c>
      <c r="Y137" s="453" t="s">
        <v>344</v>
      </c>
      <c r="Z137" s="456"/>
      <c r="AA137" s="457"/>
      <c r="AB137" s="456"/>
      <c r="AC137" s="456">
        <v>10</v>
      </c>
      <c r="AD137" s="455" t="s">
        <v>113</v>
      </c>
      <c r="AE137" s="455">
        <v>0.4</v>
      </c>
      <c r="AF137" s="458">
        <f>Table14[[#This Row],[Quantity]]*Table14[[#This Row],[Heat Load (KW)]]</f>
        <v>0</v>
      </c>
      <c r="AG137" s="455">
        <v>1</v>
      </c>
      <c r="AH137" s="460"/>
      <c r="AI137" s="460"/>
      <c r="AJ137" s="460"/>
      <c r="AK137" s="460"/>
      <c r="AL137" s="456" t="s">
        <v>114</v>
      </c>
      <c r="AM137" s="455">
        <v>120</v>
      </c>
      <c r="AN137" s="455">
        <v>3.5</v>
      </c>
      <c r="AO137" s="461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7" s="191">
        <f>Table14[[#This Row],[Volt-Amperes]]*Table14[[#This Row],[Quantity]]/1000</f>
        <v>0</v>
      </c>
      <c r="AQ137" s="455">
        <v>90</v>
      </c>
      <c r="AR137" s="462">
        <f>Table14[[#This Row],[Quantity]]*Table14[[#This Row],[Volt-Amperes]]*(10^-3)*Table14[[#This Row],[Power Factor (%)]]*0.01</f>
        <v>0</v>
      </c>
      <c r="AS137" s="456" t="s">
        <v>345</v>
      </c>
      <c r="AT137" s="456">
        <v>0.4</v>
      </c>
      <c r="AU137" s="453">
        <v>20</v>
      </c>
      <c r="AV137" s="456" t="s">
        <v>204</v>
      </c>
      <c r="AW137" s="456" t="s">
        <v>117</v>
      </c>
      <c r="AX137" s="456" t="s">
        <v>117</v>
      </c>
      <c r="AY137" s="456" t="s">
        <v>204</v>
      </c>
      <c r="AZ137" s="456" t="s">
        <v>118</v>
      </c>
      <c r="BA137" s="456" t="s">
        <v>119</v>
      </c>
      <c r="BB137" s="456" t="s">
        <v>361</v>
      </c>
      <c r="BC137" s="456" t="s">
        <v>166</v>
      </c>
      <c r="BD137" s="456" t="s">
        <v>116</v>
      </c>
      <c r="BE137" s="456" t="s">
        <v>254</v>
      </c>
      <c r="BF137" s="456">
        <v>0</v>
      </c>
      <c r="BG137" s="463" t="str">
        <f>IF(OR(Table14[[#This Row],[Volts]]&gt;50,Table14[[#This Row],[Amps]]&gt;100),"Yes","No")</f>
        <v>Yes</v>
      </c>
      <c r="BH137" s="456" t="s">
        <v>205</v>
      </c>
      <c r="BI137" s="456" t="s">
        <v>205</v>
      </c>
      <c r="BJ137" s="456" t="s">
        <v>147</v>
      </c>
      <c r="BK137" s="464"/>
      <c r="BL137" s="72" t="str">
        <f>CONCATENATE($BL$5,Table14[[#This Row],[WBS Name]])</f>
        <v>C_LLRF</v>
      </c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</row>
    <row r="138" spans="1:105" ht="78.150000000000006" thickBot="1" x14ac:dyDescent="0.25">
      <c r="A138" s="419" t="s">
        <v>446</v>
      </c>
      <c r="B138" s="465">
        <f t="shared" si="9"/>
        <v>121.3</v>
      </c>
      <c r="C138" s="466" t="str">
        <f t="shared" si="6"/>
        <v>121.3.04</v>
      </c>
      <c r="D138" s="422" t="s">
        <v>340</v>
      </c>
      <c r="E138" s="422" t="s">
        <v>102</v>
      </c>
      <c r="F138" s="423" t="s">
        <v>288</v>
      </c>
      <c r="G138" s="423" t="s">
        <v>15</v>
      </c>
      <c r="H138" s="423" t="s">
        <v>447</v>
      </c>
      <c r="I138" s="423" t="s">
        <v>448</v>
      </c>
      <c r="J138" s="423" t="s">
        <v>449</v>
      </c>
      <c r="K138" s="423"/>
      <c r="L138" s="424">
        <v>6</v>
      </c>
      <c r="M138" s="425" t="s">
        <v>253</v>
      </c>
      <c r="N138" s="425" t="s">
        <v>143</v>
      </c>
      <c r="O138" s="468">
        <v>0.3</v>
      </c>
      <c r="P138" s="425" t="s">
        <v>108</v>
      </c>
      <c r="Q138" s="427">
        <v>144</v>
      </c>
      <c r="R138" s="427">
        <v>30</v>
      </c>
      <c r="S138" s="427">
        <v>96</v>
      </c>
      <c r="T138" s="427"/>
      <c r="U138" s="428"/>
      <c r="V138" s="428"/>
      <c r="W138" s="428"/>
      <c r="X138" s="428"/>
      <c r="Y138" s="428"/>
      <c r="Z138" s="428"/>
      <c r="AA138" s="428"/>
      <c r="AB138" s="428"/>
      <c r="AC138" s="428"/>
      <c r="AD138" s="427" t="s">
        <v>113</v>
      </c>
      <c r="AE138" s="427">
        <v>0.4</v>
      </c>
      <c r="AF138" s="429">
        <f>Table14[[#This Row],[Quantity]]*Table14[[#This Row],[Heat Load (KW)]]</f>
        <v>2.4000000000000004</v>
      </c>
      <c r="AG138" s="428"/>
      <c r="AH138" s="428"/>
      <c r="AI138" s="428"/>
      <c r="AJ138" s="428"/>
      <c r="AK138" s="428"/>
      <c r="AL138" s="431" t="s">
        <v>114</v>
      </c>
      <c r="AM138" s="427">
        <v>120</v>
      </c>
      <c r="AN138" s="427">
        <v>3.5</v>
      </c>
      <c r="AO138" s="46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8" s="239">
        <f>Table14[[#This Row],[Volt-Amperes]]*Table14[[#This Row],[Quantity]]/1000</f>
        <v>2.52</v>
      </c>
      <c r="AQ138" s="427">
        <v>90</v>
      </c>
      <c r="AR138" s="470">
        <f>Table14[[#This Row],[Quantity]]*Table14[[#This Row],[Volt-Amperes]]*(10^-3)*Table14[[#This Row],[Power Factor (%)]]*0.01</f>
        <v>2.2680000000000002</v>
      </c>
      <c r="AS138" s="431"/>
      <c r="AT138" s="431"/>
      <c r="AU138" s="425"/>
      <c r="AV138" s="431"/>
      <c r="AW138" s="431"/>
      <c r="AX138" s="431" t="s">
        <v>117</v>
      </c>
      <c r="AY138" s="431" t="s">
        <v>204</v>
      </c>
      <c r="AZ138" s="431"/>
      <c r="BA138" s="431" t="s">
        <v>119</v>
      </c>
      <c r="BB138" s="431" t="s">
        <v>120</v>
      </c>
      <c r="BC138" s="431"/>
      <c r="BD138" s="431" t="s">
        <v>116</v>
      </c>
      <c r="BE138" s="431" t="s">
        <v>254</v>
      </c>
      <c r="BF138" s="431"/>
      <c r="BG138" s="471" t="str">
        <f>IF(OR(Table14[[#This Row],[Volts]]&gt;50,Table14[[#This Row],[Amps]]&gt;100),"Yes","No")</f>
        <v>Yes</v>
      </c>
      <c r="BH138" s="431" t="s">
        <v>205</v>
      </c>
      <c r="BI138" s="431" t="s">
        <v>205</v>
      </c>
      <c r="BJ138" s="431" t="s">
        <v>147</v>
      </c>
      <c r="BK138" s="434" t="s">
        <v>367</v>
      </c>
      <c r="BL138" s="72" t="str">
        <f>CONCATENATE($BL$5,Table14[[#This Row],[WBS Name]])</f>
        <v>C_LLRF</v>
      </c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</row>
    <row r="139" spans="1:105" ht="25.85" x14ac:dyDescent="0.2">
      <c r="A139" s="408" t="s">
        <v>450</v>
      </c>
      <c r="B139" s="217">
        <f t="shared" si="9"/>
        <v>121.3</v>
      </c>
      <c r="C139" s="218" t="str">
        <f t="shared" si="6"/>
        <v>121.3.04</v>
      </c>
      <c r="D139" s="219" t="s">
        <v>340</v>
      </c>
      <c r="E139" s="219" t="s">
        <v>102</v>
      </c>
      <c r="F139" s="220" t="s">
        <v>288</v>
      </c>
      <c r="G139" s="220" t="s">
        <v>15</v>
      </c>
      <c r="H139" s="220"/>
      <c r="I139" s="220" t="s">
        <v>19</v>
      </c>
      <c r="J139" s="220" t="s">
        <v>451</v>
      </c>
      <c r="K139" s="220"/>
      <c r="L139" s="409">
        <v>0</v>
      </c>
      <c r="M139" s="223" t="s">
        <v>253</v>
      </c>
      <c r="N139" s="223" t="s">
        <v>107</v>
      </c>
      <c r="O139" s="410">
        <v>0.15</v>
      </c>
      <c r="P139" s="223" t="s">
        <v>108</v>
      </c>
      <c r="Q139" s="227">
        <v>24</v>
      </c>
      <c r="R139" s="227">
        <v>30</v>
      </c>
      <c r="S139" s="227">
        <v>96</v>
      </c>
      <c r="T139" s="227"/>
      <c r="U139" s="242"/>
      <c r="V139" s="223" t="s">
        <v>116</v>
      </c>
      <c r="W139" s="242"/>
      <c r="X139" s="223" t="s">
        <v>344</v>
      </c>
      <c r="Y139" s="223" t="s">
        <v>344</v>
      </c>
      <c r="Z139" s="242"/>
      <c r="AA139" s="411"/>
      <c r="AB139" s="242"/>
      <c r="AC139" s="242">
        <v>10</v>
      </c>
      <c r="AD139" s="227" t="s">
        <v>113</v>
      </c>
      <c r="AE139" s="227">
        <v>0.4</v>
      </c>
      <c r="AF139" s="226">
        <f>Table14[[#This Row],[Quantity]]*Table14[[#This Row],[Heat Load (KW)]]</f>
        <v>0</v>
      </c>
      <c r="AG139" s="227">
        <v>1</v>
      </c>
      <c r="AH139" s="225"/>
      <c r="AI139" s="225"/>
      <c r="AJ139" s="225"/>
      <c r="AK139" s="225"/>
      <c r="AL139" s="242" t="s">
        <v>114</v>
      </c>
      <c r="AM139" s="227">
        <v>120</v>
      </c>
      <c r="AN139" s="227">
        <v>3.5</v>
      </c>
      <c r="AO139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39" s="230">
        <f>Table14[[#This Row],[Volt-Amperes]]*Table14[[#This Row],[Quantity]]/1000</f>
        <v>0</v>
      </c>
      <c r="AQ139" s="227">
        <v>90</v>
      </c>
      <c r="AR139" s="231">
        <f>Table14[[#This Row],[Quantity]]*Table14[[#This Row],[Volt-Amperes]]*(10^-3)*Table14[[#This Row],[Power Factor (%)]]*0.01</f>
        <v>0</v>
      </c>
      <c r="AS139" s="242" t="s">
        <v>345</v>
      </c>
      <c r="AT139" s="242">
        <v>0.4</v>
      </c>
      <c r="AU139" s="223">
        <v>20</v>
      </c>
      <c r="AV139" s="242" t="s">
        <v>204</v>
      </c>
      <c r="AW139" s="242" t="s">
        <v>117</v>
      </c>
      <c r="AX139" s="242" t="s">
        <v>117</v>
      </c>
      <c r="AY139" s="242" t="s">
        <v>204</v>
      </c>
      <c r="AZ139" s="242" t="s">
        <v>118</v>
      </c>
      <c r="BA139" s="242" t="s">
        <v>119</v>
      </c>
      <c r="BB139" s="242" t="s">
        <v>129</v>
      </c>
      <c r="BC139" s="242" t="s">
        <v>166</v>
      </c>
      <c r="BD139" s="242" t="s">
        <v>116</v>
      </c>
      <c r="BE139" s="242" t="s">
        <v>254</v>
      </c>
      <c r="BF139" s="242">
        <v>24</v>
      </c>
      <c r="BG139" s="412" t="str">
        <f>IF(OR(Table14[[#This Row],[Volts]]&gt;50,Table14[[#This Row],[Amps]]&gt;100),"Yes","No")</f>
        <v>Yes</v>
      </c>
      <c r="BH139" s="242" t="s">
        <v>205</v>
      </c>
      <c r="BI139" s="242" t="s">
        <v>205</v>
      </c>
      <c r="BJ139" s="242" t="s">
        <v>147</v>
      </c>
      <c r="BK139" s="413"/>
      <c r="BL139" s="72" t="str">
        <f>CONCATENATE($BL$5,Table14[[#This Row],[WBS Name]])</f>
        <v>C_LLRF</v>
      </c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</row>
    <row r="140" spans="1:105" ht="25.85" x14ac:dyDescent="0.2">
      <c r="A140" s="414" t="s">
        <v>452</v>
      </c>
      <c r="B140" s="179">
        <f t="shared" si="9"/>
        <v>121.3</v>
      </c>
      <c r="C140" s="176" t="str">
        <f t="shared" si="6"/>
        <v>121.3.04</v>
      </c>
      <c r="D140" s="70" t="s">
        <v>340</v>
      </c>
      <c r="E140" s="70" t="s">
        <v>102</v>
      </c>
      <c r="F140" s="71" t="s">
        <v>288</v>
      </c>
      <c r="G140" s="71" t="s">
        <v>15</v>
      </c>
      <c r="H140" s="71"/>
      <c r="I140" s="71" t="s">
        <v>19</v>
      </c>
      <c r="J140" s="71" t="s">
        <v>453</v>
      </c>
      <c r="K140" s="71"/>
      <c r="L140" s="158">
        <v>0</v>
      </c>
      <c r="M140" s="80" t="s">
        <v>253</v>
      </c>
      <c r="N140" s="80" t="s">
        <v>107</v>
      </c>
      <c r="O140" s="77">
        <v>0.15</v>
      </c>
      <c r="P140" s="80" t="s">
        <v>108</v>
      </c>
      <c r="Q140" s="82">
        <v>24</v>
      </c>
      <c r="R140" s="82">
        <v>30</v>
      </c>
      <c r="S140" s="82">
        <v>96</v>
      </c>
      <c r="T140" s="82"/>
      <c r="U140" s="85"/>
      <c r="V140" s="80" t="s">
        <v>116</v>
      </c>
      <c r="W140" s="85"/>
      <c r="X140" s="80" t="s">
        <v>344</v>
      </c>
      <c r="Y140" s="80" t="s">
        <v>344</v>
      </c>
      <c r="Z140" s="85"/>
      <c r="AA140" s="185"/>
      <c r="AB140" s="85"/>
      <c r="AC140" s="85">
        <v>10</v>
      </c>
      <c r="AD140" s="82" t="s">
        <v>113</v>
      </c>
      <c r="AE140" s="82">
        <v>0.4</v>
      </c>
      <c r="AF140" s="84">
        <f>Table14[[#This Row],[Quantity]]*Table14[[#This Row],[Heat Load (KW)]]</f>
        <v>0</v>
      </c>
      <c r="AG140" s="82">
        <v>1</v>
      </c>
      <c r="AH140" s="137"/>
      <c r="AI140" s="137"/>
      <c r="AJ140" s="137"/>
      <c r="AK140" s="137"/>
      <c r="AL140" s="85" t="s">
        <v>114</v>
      </c>
      <c r="AM140" s="82">
        <v>120</v>
      </c>
      <c r="AN140" s="82">
        <v>3.5</v>
      </c>
      <c r="AO14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0" s="192">
        <f>Table14[[#This Row],[Volt-Amperes]]*Table14[[#This Row],[Quantity]]/1000</f>
        <v>0</v>
      </c>
      <c r="AQ140" s="82">
        <v>90</v>
      </c>
      <c r="AR140" s="74">
        <f>Table14[[#This Row],[Quantity]]*Table14[[#This Row],[Volt-Amperes]]*(10^-3)*Table14[[#This Row],[Power Factor (%)]]*0.01</f>
        <v>0</v>
      </c>
      <c r="AS140" s="85" t="s">
        <v>345</v>
      </c>
      <c r="AT140" s="85">
        <v>0.4</v>
      </c>
      <c r="AU140" s="80">
        <v>20</v>
      </c>
      <c r="AV140" s="85" t="s">
        <v>204</v>
      </c>
      <c r="AW140" s="85" t="s">
        <v>117</v>
      </c>
      <c r="AX140" s="85" t="s">
        <v>117</v>
      </c>
      <c r="AY140" s="85" t="s">
        <v>204</v>
      </c>
      <c r="AZ140" s="85" t="s">
        <v>118</v>
      </c>
      <c r="BA140" s="85" t="s">
        <v>119</v>
      </c>
      <c r="BB140" s="85" t="s">
        <v>119</v>
      </c>
      <c r="BC140" s="85" t="s">
        <v>166</v>
      </c>
      <c r="BD140" s="85" t="s">
        <v>116</v>
      </c>
      <c r="BE140" s="85" t="s">
        <v>254</v>
      </c>
      <c r="BF140" s="85">
        <v>26</v>
      </c>
      <c r="BG140" s="178" t="str">
        <f>IF(OR(Table14[[#This Row],[Volts]]&gt;50,Table14[[#This Row],[Amps]]&gt;100),"Yes","No")</f>
        <v>Yes</v>
      </c>
      <c r="BH140" s="85" t="s">
        <v>205</v>
      </c>
      <c r="BI140" s="85" t="s">
        <v>205</v>
      </c>
      <c r="BJ140" s="85" t="s">
        <v>147</v>
      </c>
      <c r="BK140" s="415"/>
      <c r="BL140" s="72" t="str">
        <f>CONCATENATE($BL$5,Table14[[#This Row],[WBS Name]])</f>
        <v>C_LLRF</v>
      </c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</row>
    <row r="141" spans="1:105" s="154" customFormat="1" ht="25.85" x14ac:dyDescent="0.2">
      <c r="A141" s="414" t="s">
        <v>454</v>
      </c>
      <c r="B141" s="179">
        <f t="shared" si="9"/>
        <v>121.3</v>
      </c>
      <c r="C141" s="176" t="str">
        <f t="shared" si="6"/>
        <v>121.3.04</v>
      </c>
      <c r="D141" s="70" t="s">
        <v>340</v>
      </c>
      <c r="E141" s="70" t="s">
        <v>102</v>
      </c>
      <c r="F141" s="71" t="s">
        <v>288</v>
      </c>
      <c r="G141" s="71" t="s">
        <v>15</v>
      </c>
      <c r="H141" s="71"/>
      <c r="I141" s="71" t="s">
        <v>19</v>
      </c>
      <c r="J141" s="71" t="s">
        <v>455</v>
      </c>
      <c r="K141" s="71"/>
      <c r="L141" s="158">
        <v>0</v>
      </c>
      <c r="M141" s="80" t="s">
        <v>253</v>
      </c>
      <c r="N141" s="80" t="s">
        <v>107</v>
      </c>
      <c r="O141" s="77">
        <v>0.15</v>
      </c>
      <c r="P141" s="80" t="s">
        <v>108</v>
      </c>
      <c r="Q141" s="82">
        <v>24</v>
      </c>
      <c r="R141" s="82">
        <v>30</v>
      </c>
      <c r="S141" s="82">
        <v>96</v>
      </c>
      <c r="T141" s="82"/>
      <c r="U141" s="85"/>
      <c r="V141" s="80" t="s">
        <v>116</v>
      </c>
      <c r="W141" s="85"/>
      <c r="X141" s="80" t="s">
        <v>344</v>
      </c>
      <c r="Y141" s="80" t="s">
        <v>344</v>
      </c>
      <c r="Z141" s="85"/>
      <c r="AA141" s="185"/>
      <c r="AB141" s="85"/>
      <c r="AC141" s="85">
        <v>10</v>
      </c>
      <c r="AD141" s="82" t="s">
        <v>113</v>
      </c>
      <c r="AE141" s="82">
        <v>0.4</v>
      </c>
      <c r="AF141" s="84">
        <f>Table14[[#This Row],[Quantity]]*Table14[[#This Row],[Heat Load (KW)]]</f>
        <v>0</v>
      </c>
      <c r="AG141" s="82">
        <v>1</v>
      </c>
      <c r="AH141" s="137"/>
      <c r="AI141" s="137"/>
      <c r="AJ141" s="137"/>
      <c r="AK141" s="137"/>
      <c r="AL141" s="85" t="s">
        <v>114</v>
      </c>
      <c r="AM141" s="82">
        <v>120</v>
      </c>
      <c r="AN141" s="82">
        <v>3.5</v>
      </c>
      <c r="AO14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1" s="192">
        <f>Table14[[#This Row],[Volt-Amperes]]*Table14[[#This Row],[Quantity]]/1000</f>
        <v>0</v>
      </c>
      <c r="AQ141" s="82">
        <v>90</v>
      </c>
      <c r="AR141" s="74">
        <f>Table14[[#This Row],[Quantity]]*Table14[[#This Row],[Volt-Amperes]]*(10^-3)*Table14[[#This Row],[Power Factor (%)]]*0.01</f>
        <v>0</v>
      </c>
      <c r="AS141" s="85" t="s">
        <v>345</v>
      </c>
      <c r="AT141" s="85">
        <v>0.4</v>
      </c>
      <c r="AU141" s="80">
        <v>20</v>
      </c>
      <c r="AV141" s="85" t="s">
        <v>204</v>
      </c>
      <c r="AW141" s="85" t="s">
        <v>117</v>
      </c>
      <c r="AX141" s="85" t="s">
        <v>117</v>
      </c>
      <c r="AY141" s="85" t="s">
        <v>204</v>
      </c>
      <c r="AZ141" s="85" t="s">
        <v>118</v>
      </c>
      <c r="BA141" s="85" t="s">
        <v>119</v>
      </c>
      <c r="BB141" s="85" t="s">
        <v>119</v>
      </c>
      <c r="BC141" s="85" t="s">
        <v>166</v>
      </c>
      <c r="BD141" s="85" t="s">
        <v>116</v>
      </c>
      <c r="BE141" s="85" t="s">
        <v>254</v>
      </c>
      <c r="BF141" s="85">
        <v>24</v>
      </c>
      <c r="BG141" s="178" t="str">
        <f>IF(OR(Table14[[#This Row],[Volts]]&gt;50,Table14[[#This Row],[Amps]]&gt;100),"Yes","No")</f>
        <v>Yes</v>
      </c>
      <c r="BH141" s="85" t="s">
        <v>205</v>
      </c>
      <c r="BI141" s="85" t="s">
        <v>205</v>
      </c>
      <c r="BJ141" s="85" t="s">
        <v>147</v>
      </c>
      <c r="BK141" s="415"/>
      <c r="BL141" s="72" t="str">
        <f>CONCATENATE($BL$5,Table14[[#This Row],[WBS Name]])</f>
        <v>C_LLRF</v>
      </c>
    </row>
    <row r="142" spans="1:105" ht="71.849999999999994" customHeight="1" x14ac:dyDescent="0.2">
      <c r="A142" s="414" t="s">
        <v>456</v>
      </c>
      <c r="B142" s="179">
        <f t="shared" si="9"/>
        <v>121.3</v>
      </c>
      <c r="C142" s="176" t="str">
        <f t="shared" si="6"/>
        <v>121.3.04</v>
      </c>
      <c r="D142" s="70" t="s">
        <v>340</v>
      </c>
      <c r="E142" s="70" t="s">
        <v>102</v>
      </c>
      <c r="F142" s="71" t="s">
        <v>288</v>
      </c>
      <c r="G142" s="71" t="s">
        <v>357</v>
      </c>
      <c r="H142" s="71"/>
      <c r="I142" s="71" t="s">
        <v>19</v>
      </c>
      <c r="J142" s="71" t="s">
        <v>457</v>
      </c>
      <c r="K142" s="71"/>
      <c r="L142" s="158">
        <v>0</v>
      </c>
      <c r="M142" s="80" t="s">
        <v>253</v>
      </c>
      <c r="N142" s="80" t="s">
        <v>107</v>
      </c>
      <c r="O142" s="77">
        <v>0.15</v>
      </c>
      <c r="P142" s="80" t="s">
        <v>108</v>
      </c>
      <c r="Q142" s="82">
        <v>24</v>
      </c>
      <c r="R142" s="82">
        <v>30</v>
      </c>
      <c r="S142" s="82">
        <v>96</v>
      </c>
      <c r="T142" s="82"/>
      <c r="U142" s="85"/>
      <c r="V142" s="80" t="s">
        <v>116</v>
      </c>
      <c r="W142" s="85"/>
      <c r="X142" s="80" t="s">
        <v>344</v>
      </c>
      <c r="Y142" s="80" t="s">
        <v>344</v>
      </c>
      <c r="Z142" s="85"/>
      <c r="AA142" s="185"/>
      <c r="AB142" s="85"/>
      <c r="AC142" s="85">
        <v>10</v>
      </c>
      <c r="AD142" s="82" t="s">
        <v>113</v>
      </c>
      <c r="AE142" s="82">
        <v>0.4</v>
      </c>
      <c r="AF142" s="84">
        <f>Table14[[#This Row],[Quantity]]*Table14[[#This Row],[Heat Load (KW)]]</f>
        <v>0</v>
      </c>
      <c r="AG142" s="82">
        <v>1</v>
      </c>
      <c r="AH142" s="137"/>
      <c r="AI142" s="137"/>
      <c r="AJ142" s="137"/>
      <c r="AK142" s="137"/>
      <c r="AL142" s="85" t="s">
        <v>114</v>
      </c>
      <c r="AM142" s="82">
        <v>120</v>
      </c>
      <c r="AN142" s="82">
        <v>3.5</v>
      </c>
      <c r="AO14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2" s="192">
        <f>Table14[[#This Row],[Volt-Amperes]]*Table14[[#This Row],[Quantity]]/1000</f>
        <v>0</v>
      </c>
      <c r="AQ142" s="82">
        <v>90</v>
      </c>
      <c r="AR142" s="74">
        <f>Table14[[#This Row],[Quantity]]*Table14[[#This Row],[Volt-Amperes]]*(10^-3)*Table14[[#This Row],[Power Factor (%)]]*0.01</f>
        <v>0</v>
      </c>
      <c r="AS142" s="85" t="s">
        <v>345</v>
      </c>
      <c r="AT142" s="85">
        <v>0.4</v>
      </c>
      <c r="AU142" s="80">
        <v>20</v>
      </c>
      <c r="AV142" s="85" t="s">
        <v>204</v>
      </c>
      <c r="AW142" s="85" t="s">
        <v>117</v>
      </c>
      <c r="AX142" s="85" t="s">
        <v>117</v>
      </c>
      <c r="AY142" s="85" t="s">
        <v>204</v>
      </c>
      <c r="AZ142" s="85" t="s">
        <v>118</v>
      </c>
      <c r="BA142" s="85" t="s">
        <v>119</v>
      </c>
      <c r="BB142" s="85" t="s">
        <v>119</v>
      </c>
      <c r="BC142" s="85" t="s">
        <v>166</v>
      </c>
      <c r="BD142" s="85" t="s">
        <v>116</v>
      </c>
      <c r="BE142" s="85" t="s">
        <v>254</v>
      </c>
      <c r="BF142" s="85">
        <v>154</v>
      </c>
      <c r="BG142" s="178" t="str">
        <f>IF(OR(Table14[[#This Row],[Volts]]&gt;50,Table14[[#This Row],[Amps]]&gt;100),"Yes","No")</f>
        <v>Yes</v>
      </c>
      <c r="BH142" s="85" t="s">
        <v>205</v>
      </c>
      <c r="BI142" s="85" t="s">
        <v>205</v>
      </c>
      <c r="BJ142" s="85" t="s">
        <v>147</v>
      </c>
      <c r="BK142" s="415"/>
      <c r="BL142" s="72" t="str">
        <f>CONCATENATE($BL$5,Table14[[#This Row],[WBS Name]])</f>
        <v>C_LLRF</v>
      </c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</row>
    <row r="143" spans="1:105" ht="26.5" thickBot="1" x14ac:dyDescent="0.25">
      <c r="A143" s="414" t="s">
        <v>458</v>
      </c>
      <c r="B143" s="73">
        <f t="shared" si="9"/>
        <v>121.3</v>
      </c>
      <c r="C143" s="69" t="str">
        <f t="shared" si="6"/>
        <v>121.3.04</v>
      </c>
      <c r="D143" s="70" t="s">
        <v>340</v>
      </c>
      <c r="E143" s="70" t="s">
        <v>102</v>
      </c>
      <c r="F143" s="71" t="s">
        <v>288</v>
      </c>
      <c r="G143" s="71" t="s">
        <v>357</v>
      </c>
      <c r="H143" s="71"/>
      <c r="I143" s="71" t="s">
        <v>19</v>
      </c>
      <c r="J143" s="71" t="s">
        <v>459</v>
      </c>
      <c r="K143" s="71"/>
      <c r="L143" s="158">
        <v>0</v>
      </c>
      <c r="M143" s="80" t="s">
        <v>253</v>
      </c>
      <c r="N143" s="80" t="s">
        <v>107</v>
      </c>
      <c r="O143" s="78">
        <v>0.15</v>
      </c>
      <c r="P143" s="80" t="s">
        <v>108</v>
      </c>
      <c r="Q143" s="82">
        <v>24</v>
      </c>
      <c r="R143" s="82">
        <v>30</v>
      </c>
      <c r="S143" s="82">
        <v>96</v>
      </c>
      <c r="T143" s="82"/>
      <c r="U143" s="85"/>
      <c r="V143" s="80" t="s">
        <v>116</v>
      </c>
      <c r="W143" s="85"/>
      <c r="X143" s="80" t="s">
        <v>344</v>
      </c>
      <c r="Y143" s="80" t="s">
        <v>344</v>
      </c>
      <c r="Z143" s="85"/>
      <c r="AA143" s="185"/>
      <c r="AB143" s="85"/>
      <c r="AC143" s="85">
        <v>10</v>
      </c>
      <c r="AD143" s="82" t="s">
        <v>113</v>
      </c>
      <c r="AE143" s="82">
        <v>0.4</v>
      </c>
      <c r="AF143" s="130">
        <f>Table14[[#This Row],[Quantity]]*Table14[[#This Row],[Heat Load (KW)]]</f>
        <v>0</v>
      </c>
      <c r="AG143" s="82">
        <v>1</v>
      </c>
      <c r="AH143" s="137"/>
      <c r="AI143" s="137"/>
      <c r="AJ143" s="137"/>
      <c r="AK143" s="137"/>
      <c r="AL143" s="85" t="s">
        <v>114</v>
      </c>
      <c r="AM143" s="82">
        <v>120</v>
      </c>
      <c r="AN143" s="82">
        <v>3.5</v>
      </c>
      <c r="AO143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3" s="195">
        <f>Table14[[#This Row],[Volt-Amperes]]*Table14[[#This Row],[Quantity]]/1000</f>
        <v>0</v>
      </c>
      <c r="AQ143" s="82">
        <v>90</v>
      </c>
      <c r="AR143" s="213">
        <f>Table14[[#This Row],[Quantity]]*Table14[[#This Row],[Volt-Amperes]]*(10^-3)*Table14[[#This Row],[Power Factor (%)]]*0.01</f>
        <v>0</v>
      </c>
      <c r="AS143" s="85" t="s">
        <v>345</v>
      </c>
      <c r="AT143" s="85">
        <v>0.4</v>
      </c>
      <c r="AU143" s="80">
        <v>20</v>
      </c>
      <c r="AV143" s="85" t="s">
        <v>204</v>
      </c>
      <c r="AW143" s="85" t="s">
        <v>117</v>
      </c>
      <c r="AX143" s="85" t="s">
        <v>117</v>
      </c>
      <c r="AY143" s="85" t="s">
        <v>204</v>
      </c>
      <c r="AZ143" s="85" t="s">
        <v>118</v>
      </c>
      <c r="BA143" s="85" t="s">
        <v>119</v>
      </c>
      <c r="BB143" s="85" t="s">
        <v>119</v>
      </c>
      <c r="BC143" s="85" t="s">
        <v>166</v>
      </c>
      <c r="BD143" s="85" t="s">
        <v>116</v>
      </c>
      <c r="BE143" s="85" t="s">
        <v>254</v>
      </c>
      <c r="BF143" s="85">
        <v>0</v>
      </c>
      <c r="BG143" s="146" t="str">
        <f>IF(OR(Table14[[#This Row],[Volts]]&gt;50,Table14[[#This Row],[Amps]]&gt;100),"Yes","No")</f>
        <v>Yes</v>
      </c>
      <c r="BH143" s="85" t="s">
        <v>205</v>
      </c>
      <c r="BI143" s="85" t="s">
        <v>205</v>
      </c>
      <c r="BJ143" s="85" t="s">
        <v>147</v>
      </c>
      <c r="BK143" s="415"/>
      <c r="BL143" s="72" t="str">
        <f>CONCATENATE($BL$5,Table14[[#This Row],[WBS Name]])</f>
        <v>C_LLRF</v>
      </c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</row>
    <row r="144" spans="1:105" ht="25.85" x14ac:dyDescent="0.2">
      <c r="A144" s="414" t="s">
        <v>460</v>
      </c>
      <c r="B144" s="155">
        <f t="shared" si="9"/>
        <v>121.3</v>
      </c>
      <c r="C144" s="152" t="str">
        <f t="shared" ref="C144:C207" si="10">VLOOKUP($D144,WBS,2,FALSE)</f>
        <v>121.3.04</v>
      </c>
      <c r="D144" s="70" t="s">
        <v>340</v>
      </c>
      <c r="E144" s="70" t="s">
        <v>102</v>
      </c>
      <c r="F144" s="71" t="s">
        <v>288</v>
      </c>
      <c r="G144" s="71" t="s">
        <v>382</v>
      </c>
      <c r="H144" s="71"/>
      <c r="I144" s="71" t="s">
        <v>19</v>
      </c>
      <c r="J144" s="71" t="s">
        <v>461</v>
      </c>
      <c r="K144" s="220"/>
      <c r="L144" s="158">
        <v>0</v>
      </c>
      <c r="M144" s="80" t="s">
        <v>253</v>
      </c>
      <c r="N144" s="80" t="s">
        <v>107</v>
      </c>
      <c r="O144" s="141">
        <v>0.15</v>
      </c>
      <c r="P144" s="80" t="s">
        <v>108</v>
      </c>
      <c r="Q144" s="82">
        <v>24</v>
      </c>
      <c r="R144" s="82">
        <v>30</v>
      </c>
      <c r="S144" s="82">
        <v>96</v>
      </c>
      <c r="T144" s="82"/>
      <c r="U144" s="85"/>
      <c r="V144" s="80" t="s">
        <v>116</v>
      </c>
      <c r="W144" s="85"/>
      <c r="X144" s="80" t="s">
        <v>344</v>
      </c>
      <c r="Y144" s="80" t="s">
        <v>344</v>
      </c>
      <c r="Z144" s="85"/>
      <c r="AA144" s="185"/>
      <c r="AB144" s="85"/>
      <c r="AC144" s="85">
        <v>10</v>
      </c>
      <c r="AD144" s="82" t="s">
        <v>113</v>
      </c>
      <c r="AE144" s="82">
        <v>0.4</v>
      </c>
      <c r="AF144" s="142">
        <f>Table14[[#This Row],[Quantity]]*Table14[[#This Row],[Heat Load (KW)]]</f>
        <v>0</v>
      </c>
      <c r="AG144" s="82">
        <v>1</v>
      </c>
      <c r="AH144" s="137"/>
      <c r="AI144" s="137"/>
      <c r="AJ144" s="137"/>
      <c r="AK144" s="137"/>
      <c r="AL144" s="85" t="s">
        <v>114</v>
      </c>
      <c r="AM144" s="82">
        <v>120</v>
      </c>
      <c r="AN144" s="82">
        <v>3.5</v>
      </c>
      <c r="AO144" s="25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4" s="253">
        <f>Table14[[#This Row],[Volt-Amperes]]*Table14[[#This Row],[Quantity]]/1000</f>
        <v>0</v>
      </c>
      <c r="AQ144" s="82">
        <v>90</v>
      </c>
      <c r="AR144" s="254">
        <f>Table14[[#This Row],[Quantity]]*Table14[[#This Row],[Volt-Amperes]]*(10^-3)*Table14[[#This Row],[Power Factor (%)]]*0.01</f>
        <v>0</v>
      </c>
      <c r="AS144" s="85" t="s">
        <v>345</v>
      </c>
      <c r="AT144" s="85">
        <v>0.4</v>
      </c>
      <c r="AU144" s="80">
        <v>20</v>
      </c>
      <c r="AV144" s="85" t="s">
        <v>204</v>
      </c>
      <c r="AW144" s="85" t="s">
        <v>117</v>
      </c>
      <c r="AX144" s="85" t="s">
        <v>117</v>
      </c>
      <c r="AY144" s="85" t="s">
        <v>204</v>
      </c>
      <c r="AZ144" s="85" t="s">
        <v>118</v>
      </c>
      <c r="BA144" s="85" t="s">
        <v>119</v>
      </c>
      <c r="BB144" s="85" t="s">
        <v>361</v>
      </c>
      <c r="BC144" s="85" t="s">
        <v>166</v>
      </c>
      <c r="BD144" s="85" t="s">
        <v>116</v>
      </c>
      <c r="BE144" s="85" t="s">
        <v>254</v>
      </c>
      <c r="BF144" s="85">
        <v>0</v>
      </c>
      <c r="BG144" s="190" t="str">
        <f>IF(OR(Table14[[#This Row],[Volts]]&gt;50,Table14[[#This Row],[Amps]]&gt;100),"Yes","No")</f>
        <v>Yes</v>
      </c>
      <c r="BH144" s="85" t="s">
        <v>205</v>
      </c>
      <c r="BI144" s="85" t="s">
        <v>205</v>
      </c>
      <c r="BJ144" s="85" t="s">
        <v>147</v>
      </c>
      <c r="BK144" s="415"/>
      <c r="BL144" s="72" t="str">
        <f>CONCATENATE($BL$5,Table14[[#This Row],[WBS Name]])</f>
        <v>C_LLRF</v>
      </c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</row>
    <row r="145" spans="1:105" ht="78.150000000000006" thickBot="1" x14ac:dyDescent="0.25">
      <c r="A145" s="419" t="s">
        <v>462</v>
      </c>
      <c r="B145" s="465">
        <f t="shared" si="9"/>
        <v>121.3</v>
      </c>
      <c r="C145" s="466" t="str">
        <f t="shared" si="10"/>
        <v>121.3.04</v>
      </c>
      <c r="D145" s="422" t="s">
        <v>340</v>
      </c>
      <c r="E145" s="422" t="s">
        <v>102</v>
      </c>
      <c r="F145" s="423" t="s">
        <v>288</v>
      </c>
      <c r="G145" s="423" t="s">
        <v>15</v>
      </c>
      <c r="H145" s="423" t="s">
        <v>463</v>
      </c>
      <c r="I145" s="423" t="s">
        <v>448</v>
      </c>
      <c r="J145" s="423" t="s">
        <v>464</v>
      </c>
      <c r="K145" s="423"/>
      <c r="L145" s="424">
        <v>6</v>
      </c>
      <c r="M145" s="425" t="s">
        <v>253</v>
      </c>
      <c r="N145" s="425" t="s">
        <v>143</v>
      </c>
      <c r="O145" s="468">
        <v>0.3</v>
      </c>
      <c r="P145" s="425" t="s">
        <v>108</v>
      </c>
      <c r="Q145" s="427">
        <v>144</v>
      </c>
      <c r="R145" s="427">
        <v>30</v>
      </c>
      <c r="S145" s="427">
        <v>96</v>
      </c>
      <c r="T145" s="427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7" t="s">
        <v>113</v>
      </c>
      <c r="AE145" s="427">
        <v>0.4</v>
      </c>
      <c r="AF145" s="429">
        <f>Table14[[#This Row],[Quantity]]*Table14[[#This Row],[Heat Load (KW)]]</f>
        <v>2.4000000000000004</v>
      </c>
      <c r="AG145" s="428"/>
      <c r="AH145" s="428"/>
      <c r="AI145" s="428"/>
      <c r="AJ145" s="428"/>
      <c r="AK145" s="428"/>
      <c r="AL145" s="431" t="s">
        <v>114</v>
      </c>
      <c r="AM145" s="427">
        <v>120</v>
      </c>
      <c r="AN145" s="427">
        <v>3.5</v>
      </c>
      <c r="AO145" s="46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5" s="239">
        <f>Table14[[#This Row],[Volt-Amperes]]*Table14[[#This Row],[Quantity]]/1000</f>
        <v>2.52</v>
      </c>
      <c r="AQ145" s="427">
        <v>90</v>
      </c>
      <c r="AR145" s="470">
        <f>Table14[[#This Row],[Quantity]]*Table14[[#This Row],[Volt-Amperes]]*(10^-3)*Table14[[#This Row],[Power Factor (%)]]*0.01</f>
        <v>2.2680000000000002</v>
      </c>
      <c r="AS145" s="431"/>
      <c r="AT145" s="431"/>
      <c r="AU145" s="425"/>
      <c r="AV145" s="431"/>
      <c r="AW145" s="431"/>
      <c r="AX145" s="431" t="s">
        <v>117</v>
      </c>
      <c r="AY145" s="431" t="s">
        <v>204</v>
      </c>
      <c r="AZ145" s="431"/>
      <c r="BA145" s="431" t="s">
        <v>119</v>
      </c>
      <c r="BB145" s="431" t="s">
        <v>120</v>
      </c>
      <c r="BC145" s="431"/>
      <c r="BD145" s="431" t="s">
        <v>116</v>
      </c>
      <c r="BE145" s="431" t="s">
        <v>254</v>
      </c>
      <c r="BF145" s="431"/>
      <c r="BG145" s="471" t="str">
        <f>IF(OR(Table14[[#This Row],[Volts]]&gt;50,Table14[[#This Row],[Amps]]&gt;100),"Yes","No")</f>
        <v>Yes</v>
      </c>
      <c r="BH145" s="431" t="s">
        <v>205</v>
      </c>
      <c r="BI145" s="431" t="s">
        <v>205</v>
      </c>
      <c r="BJ145" s="431" t="s">
        <v>147</v>
      </c>
      <c r="BK145" s="434" t="s">
        <v>367</v>
      </c>
      <c r="BL145" s="72" t="str">
        <f>CONCATENATE($BL$5,Table14[[#This Row],[WBS Name]])</f>
        <v>C_LLRF</v>
      </c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</row>
    <row r="146" spans="1:105" ht="25.85" x14ac:dyDescent="0.2">
      <c r="A146" s="408" t="s">
        <v>465</v>
      </c>
      <c r="B146" s="217">
        <f t="shared" si="9"/>
        <v>121.3</v>
      </c>
      <c r="C146" s="218" t="str">
        <f t="shared" si="10"/>
        <v>121.3.04</v>
      </c>
      <c r="D146" s="219" t="s">
        <v>340</v>
      </c>
      <c r="E146" s="219" t="s">
        <v>102</v>
      </c>
      <c r="F146" s="220" t="s">
        <v>288</v>
      </c>
      <c r="G146" s="220" t="s">
        <v>15</v>
      </c>
      <c r="H146" s="220"/>
      <c r="I146" s="220" t="s">
        <v>19</v>
      </c>
      <c r="J146" s="220" t="s">
        <v>466</v>
      </c>
      <c r="K146" s="220"/>
      <c r="L146" s="409">
        <v>0</v>
      </c>
      <c r="M146" s="223" t="s">
        <v>253</v>
      </c>
      <c r="N146" s="223" t="s">
        <v>107</v>
      </c>
      <c r="O146" s="410">
        <v>0.15</v>
      </c>
      <c r="P146" s="223" t="s">
        <v>108</v>
      </c>
      <c r="Q146" s="227">
        <v>24</v>
      </c>
      <c r="R146" s="227">
        <v>30</v>
      </c>
      <c r="S146" s="227">
        <v>96</v>
      </c>
      <c r="T146" s="227"/>
      <c r="U146" s="242"/>
      <c r="V146" s="223" t="s">
        <v>116</v>
      </c>
      <c r="W146" s="242"/>
      <c r="X146" s="223" t="s">
        <v>344</v>
      </c>
      <c r="Y146" s="223" t="s">
        <v>344</v>
      </c>
      <c r="Z146" s="242"/>
      <c r="AA146" s="411"/>
      <c r="AB146" s="242"/>
      <c r="AC146" s="242">
        <v>10</v>
      </c>
      <c r="AD146" s="227" t="s">
        <v>113</v>
      </c>
      <c r="AE146" s="227">
        <v>0.4</v>
      </c>
      <c r="AF146" s="226">
        <f>Table14[[#This Row],[Quantity]]*Table14[[#This Row],[Heat Load (KW)]]</f>
        <v>0</v>
      </c>
      <c r="AG146" s="227">
        <v>1</v>
      </c>
      <c r="AH146" s="225"/>
      <c r="AI146" s="225"/>
      <c r="AJ146" s="225"/>
      <c r="AK146" s="225"/>
      <c r="AL146" s="242" t="s">
        <v>114</v>
      </c>
      <c r="AM146" s="227">
        <v>120</v>
      </c>
      <c r="AN146" s="227">
        <v>3.5</v>
      </c>
      <c r="AO146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6" s="230">
        <f>Table14[[#This Row],[Volt-Amperes]]*Table14[[#This Row],[Quantity]]/1000</f>
        <v>0</v>
      </c>
      <c r="AQ146" s="227">
        <v>90</v>
      </c>
      <c r="AR146" s="231">
        <f>Table14[[#This Row],[Quantity]]*Table14[[#This Row],[Volt-Amperes]]*(10^-3)*Table14[[#This Row],[Power Factor (%)]]*0.01</f>
        <v>0</v>
      </c>
      <c r="AS146" s="242" t="s">
        <v>345</v>
      </c>
      <c r="AT146" s="242">
        <v>0.4</v>
      </c>
      <c r="AU146" s="223">
        <v>20</v>
      </c>
      <c r="AV146" s="242" t="s">
        <v>204</v>
      </c>
      <c r="AW146" s="242" t="s">
        <v>117</v>
      </c>
      <c r="AX146" s="242" t="s">
        <v>117</v>
      </c>
      <c r="AY146" s="242" t="s">
        <v>204</v>
      </c>
      <c r="AZ146" s="242" t="s">
        <v>118</v>
      </c>
      <c r="BA146" s="242" t="s">
        <v>119</v>
      </c>
      <c r="BB146" s="242" t="s">
        <v>129</v>
      </c>
      <c r="BC146" s="242" t="s">
        <v>166</v>
      </c>
      <c r="BD146" s="242" t="s">
        <v>116</v>
      </c>
      <c r="BE146" s="242" t="s">
        <v>254</v>
      </c>
      <c r="BF146" s="242">
        <v>24</v>
      </c>
      <c r="BG146" s="412" t="str">
        <f>IF(OR(Table14[[#This Row],[Volts]]&gt;50,Table14[[#This Row],[Amps]]&gt;100),"Yes","No")</f>
        <v>Yes</v>
      </c>
      <c r="BH146" s="242" t="s">
        <v>205</v>
      </c>
      <c r="BI146" s="242" t="s">
        <v>205</v>
      </c>
      <c r="BJ146" s="242" t="s">
        <v>147</v>
      </c>
      <c r="BK146" s="413"/>
      <c r="BL146" s="72" t="str">
        <f>CONCATENATE($BL$5,Table14[[#This Row],[WBS Name]])</f>
        <v>C_LLRF</v>
      </c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</row>
    <row r="147" spans="1:105" ht="25.85" x14ac:dyDescent="0.2">
      <c r="A147" s="414" t="s">
        <v>467</v>
      </c>
      <c r="B147" s="179">
        <f t="shared" si="9"/>
        <v>121.3</v>
      </c>
      <c r="C147" s="176" t="str">
        <f t="shared" si="10"/>
        <v>121.3.04</v>
      </c>
      <c r="D147" s="70" t="s">
        <v>340</v>
      </c>
      <c r="E147" s="70" t="s">
        <v>102</v>
      </c>
      <c r="F147" s="71" t="s">
        <v>288</v>
      </c>
      <c r="G147" s="71" t="s">
        <v>15</v>
      </c>
      <c r="H147" s="71"/>
      <c r="I147" s="71" t="s">
        <v>19</v>
      </c>
      <c r="J147" s="71" t="s">
        <v>468</v>
      </c>
      <c r="K147" s="71"/>
      <c r="L147" s="158">
        <v>0</v>
      </c>
      <c r="M147" s="80" t="s">
        <v>253</v>
      </c>
      <c r="N147" s="80" t="s">
        <v>107</v>
      </c>
      <c r="O147" s="77">
        <v>0.15</v>
      </c>
      <c r="P147" s="80" t="s">
        <v>108</v>
      </c>
      <c r="Q147" s="82">
        <v>24</v>
      </c>
      <c r="R147" s="82">
        <v>30</v>
      </c>
      <c r="S147" s="82">
        <v>96</v>
      </c>
      <c r="T147" s="82"/>
      <c r="U147" s="85"/>
      <c r="V147" s="80" t="s">
        <v>116</v>
      </c>
      <c r="W147" s="85"/>
      <c r="X147" s="80" t="s">
        <v>344</v>
      </c>
      <c r="Y147" s="80" t="s">
        <v>344</v>
      </c>
      <c r="Z147" s="85"/>
      <c r="AA147" s="185"/>
      <c r="AB147" s="85"/>
      <c r="AC147" s="85">
        <v>10</v>
      </c>
      <c r="AD147" s="82" t="s">
        <v>113</v>
      </c>
      <c r="AE147" s="82">
        <v>0.4</v>
      </c>
      <c r="AF147" s="84">
        <f>Table14[[#This Row],[Quantity]]*Table14[[#This Row],[Heat Load (KW)]]</f>
        <v>0</v>
      </c>
      <c r="AG147" s="82">
        <v>1</v>
      </c>
      <c r="AH147" s="137"/>
      <c r="AI147" s="137"/>
      <c r="AJ147" s="137"/>
      <c r="AK147" s="137"/>
      <c r="AL147" s="85" t="s">
        <v>114</v>
      </c>
      <c r="AM147" s="82">
        <v>120</v>
      </c>
      <c r="AN147" s="187">
        <v>3.5</v>
      </c>
      <c r="AO14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7" s="194">
        <f>Table14[[#This Row],[Volt-Amperes]]*Table14[[#This Row],[Quantity]]/1000</f>
        <v>0</v>
      </c>
      <c r="AQ147" s="189">
        <v>90</v>
      </c>
      <c r="AR147" s="74">
        <f>Table14[[#This Row],[Quantity]]*Table14[[#This Row],[Volt-Amperes]]*(10^-3)*Table14[[#This Row],[Power Factor (%)]]*0.01</f>
        <v>0</v>
      </c>
      <c r="AS147" s="85" t="s">
        <v>345</v>
      </c>
      <c r="AT147" s="85">
        <v>0.4</v>
      </c>
      <c r="AU147" s="80">
        <v>20</v>
      </c>
      <c r="AV147" s="85" t="s">
        <v>204</v>
      </c>
      <c r="AW147" s="85" t="s">
        <v>117</v>
      </c>
      <c r="AX147" s="85" t="s">
        <v>117</v>
      </c>
      <c r="AY147" s="85" t="s">
        <v>204</v>
      </c>
      <c r="AZ147" s="85" t="s">
        <v>118</v>
      </c>
      <c r="BA147" s="85" t="s">
        <v>119</v>
      </c>
      <c r="BB147" s="85" t="s">
        <v>119</v>
      </c>
      <c r="BC147" s="85" t="s">
        <v>166</v>
      </c>
      <c r="BD147" s="85" t="s">
        <v>116</v>
      </c>
      <c r="BE147" s="85" t="s">
        <v>254</v>
      </c>
      <c r="BF147" s="85">
        <v>24</v>
      </c>
      <c r="BG147" s="178" t="str">
        <f>IF(OR(Table14[[#This Row],[Volts]]&gt;50,Table14[[#This Row],[Amps]]&gt;100),"Yes","No")</f>
        <v>Yes</v>
      </c>
      <c r="BH147" s="85" t="s">
        <v>205</v>
      </c>
      <c r="BI147" s="85" t="s">
        <v>205</v>
      </c>
      <c r="BJ147" s="85" t="s">
        <v>147</v>
      </c>
      <c r="BK147" s="415"/>
      <c r="BL147" s="72" t="str">
        <f>CONCATENATE($BL$5,Table14[[#This Row],[WBS Name]])</f>
        <v>C_LLRF</v>
      </c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</row>
    <row r="148" spans="1:105" ht="25.85" x14ac:dyDescent="0.2">
      <c r="A148" s="414" t="s">
        <v>469</v>
      </c>
      <c r="B148" s="179">
        <f t="shared" si="9"/>
        <v>121.3</v>
      </c>
      <c r="C148" s="176" t="str">
        <f t="shared" si="10"/>
        <v>121.3.04</v>
      </c>
      <c r="D148" s="70" t="s">
        <v>340</v>
      </c>
      <c r="E148" s="70" t="s">
        <v>102</v>
      </c>
      <c r="F148" s="71" t="s">
        <v>288</v>
      </c>
      <c r="G148" s="71" t="s">
        <v>15</v>
      </c>
      <c r="H148" s="71"/>
      <c r="I148" s="71" t="s">
        <v>19</v>
      </c>
      <c r="J148" s="71" t="s">
        <v>470</v>
      </c>
      <c r="K148" s="71"/>
      <c r="L148" s="158">
        <v>0</v>
      </c>
      <c r="M148" s="80" t="s">
        <v>253</v>
      </c>
      <c r="N148" s="80" t="s">
        <v>107</v>
      </c>
      <c r="O148" s="77">
        <v>0.15</v>
      </c>
      <c r="P148" s="80" t="s">
        <v>108</v>
      </c>
      <c r="Q148" s="82">
        <v>24</v>
      </c>
      <c r="R148" s="82">
        <v>30</v>
      </c>
      <c r="S148" s="82">
        <v>96</v>
      </c>
      <c r="T148" s="82"/>
      <c r="U148" s="85"/>
      <c r="V148" s="80" t="s">
        <v>116</v>
      </c>
      <c r="W148" s="85"/>
      <c r="X148" s="80" t="s">
        <v>344</v>
      </c>
      <c r="Y148" s="80" t="s">
        <v>344</v>
      </c>
      <c r="Z148" s="85"/>
      <c r="AA148" s="185"/>
      <c r="AB148" s="85"/>
      <c r="AC148" s="85">
        <v>10</v>
      </c>
      <c r="AD148" s="82" t="s">
        <v>113</v>
      </c>
      <c r="AE148" s="82">
        <v>0.4</v>
      </c>
      <c r="AF148" s="84">
        <f>Table14[[#This Row],[Quantity]]*Table14[[#This Row],[Heat Load (KW)]]</f>
        <v>0</v>
      </c>
      <c r="AG148" s="82">
        <v>1</v>
      </c>
      <c r="AH148" s="137"/>
      <c r="AI148" s="137"/>
      <c r="AJ148" s="137"/>
      <c r="AK148" s="137"/>
      <c r="AL148" s="85" t="s">
        <v>114</v>
      </c>
      <c r="AM148" s="82">
        <v>120</v>
      </c>
      <c r="AN148" s="82">
        <v>3.5</v>
      </c>
      <c r="AO14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8" s="192">
        <f>Table14[[#This Row],[Volt-Amperes]]*Table14[[#This Row],[Quantity]]/1000</f>
        <v>0</v>
      </c>
      <c r="AQ148" s="82">
        <v>90</v>
      </c>
      <c r="AR148" s="74">
        <f>Table14[[#This Row],[Quantity]]*Table14[[#This Row],[Volt-Amperes]]*(10^-3)*Table14[[#This Row],[Power Factor (%)]]*0.01</f>
        <v>0</v>
      </c>
      <c r="AS148" s="85" t="s">
        <v>345</v>
      </c>
      <c r="AT148" s="85">
        <v>0.4</v>
      </c>
      <c r="AU148" s="80">
        <v>20</v>
      </c>
      <c r="AV148" s="85" t="s">
        <v>204</v>
      </c>
      <c r="AW148" s="85" t="s">
        <v>117</v>
      </c>
      <c r="AX148" s="85" t="s">
        <v>117</v>
      </c>
      <c r="AY148" s="85" t="s">
        <v>204</v>
      </c>
      <c r="AZ148" s="85" t="s">
        <v>118</v>
      </c>
      <c r="BA148" s="85" t="s">
        <v>119</v>
      </c>
      <c r="BB148" s="85" t="s">
        <v>119</v>
      </c>
      <c r="BC148" s="85" t="s">
        <v>166</v>
      </c>
      <c r="BD148" s="85" t="s">
        <v>116</v>
      </c>
      <c r="BE148" s="85" t="s">
        <v>254</v>
      </c>
      <c r="BF148" s="85">
        <v>6</v>
      </c>
      <c r="BG148" s="178" t="str">
        <f>IF(OR(Table14[[#This Row],[Volts]]&gt;50,Table14[[#This Row],[Amps]]&gt;100),"Yes","No")</f>
        <v>Yes</v>
      </c>
      <c r="BH148" s="85" t="s">
        <v>205</v>
      </c>
      <c r="BI148" s="85" t="s">
        <v>205</v>
      </c>
      <c r="BJ148" s="85" t="s">
        <v>147</v>
      </c>
      <c r="BK148" s="415"/>
      <c r="BL148" s="72" t="str">
        <f>CONCATENATE($BL$5,Table14[[#This Row],[WBS Name]])</f>
        <v>C_LLRF</v>
      </c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</row>
    <row r="149" spans="1:105" ht="25.85" x14ac:dyDescent="0.2">
      <c r="A149" s="414" t="s">
        <v>471</v>
      </c>
      <c r="B149" s="179">
        <f t="shared" si="9"/>
        <v>121.3</v>
      </c>
      <c r="C149" s="176" t="str">
        <f t="shared" si="10"/>
        <v>121.3.04</v>
      </c>
      <c r="D149" s="70" t="s">
        <v>340</v>
      </c>
      <c r="E149" s="70" t="s">
        <v>102</v>
      </c>
      <c r="F149" s="71" t="s">
        <v>288</v>
      </c>
      <c r="G149" s="71" t="s">
        <v>357</v>
      </c>
      <c r="H149" s="71"/>
      <c r="I149" s="71" t="s">
        <v>19</v>
      </c>
      <c r="J149" s="71" t="s">
        <v>472</v>
      </c>
      <c r="K149" s="71"/>
      <c r="L149" s="158">
        <v>0</v>
      </c>
      <c r="M149" s="80" t="s">
        <v>253</v>
      </c>
      <c r="N149" s="80" t="s">
        <v>107</v>
      </c>
      <c r="O149" s="77">
        <v>0.15</v>
      </c>
      <c r="P149" s="80" t="s">
        <v>108</v>
      </c>
      <c r="Q149" s="82">
        <v>24</v>
      </c>
      <c r="R149" s="82">
        <v>30</v>
      </c>
      <c r="S149" s="82">
        <v>96</v>
      </c>
      <c r="T149" s="82"/>
      <c r="U149" s="85"/>
      <c r="V149" s="80" t="s">
        <v>116</v>
      </c>
      <c r="W149" s="85"/>
      <c r="X149" s="80" t="s">
        <v>344</v>
      </c>
      <c r="Y149" s="80" t="s">
        <v>344</v>
      </c>
      <c r="Z149" s="85"/>
      <c r="AA149" s="185"/>
      <c r="AB149" s="85"/>
      <c r="AC149" s="85">
        <v>10</v>
      </c>
      <c r="AD149" s="82" t="s">
        <v>113</v>
      </c>
      <c r="AE149" s="82">
        <v>0.4</v>
      </c>
      <c r="AF149" s="84">
        <f>Table14[[#This Row],[Quantity]]*Table14[[#This Row],[Heat Load (KW)]]</f>
        <v>0</v>
      </c>
      <c r="AG149" s="82">
        <v>1</v>
      </c>
      <c r="AH149" s="137"/>
      <c r="AI149" s="137"/>
      <c r="AJ149" s="137"/>
      <c r="AK149" s="137"/>
      <c r="AL149" s="85" t="s">
        <v>114</v>
      </c>
      <c r="AM149" s="82">
        <v>120</v>
      </c>
      <c r="AN149" s="82">
        <v>3.5</v>
      </c>
      <c r="AO14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49" s="192">
        <f>Table14[[#This Row],[Volt-Amperes]]*Table14[[#This Row],[Quantity]]/1000</f>
        <v>0</v>
      </c>
      <c r="AQ149" s="82">
        <v>90</v>
      </c>
      <c r="AR149" s="74">
        <f>Table14[[#This Row],[Quantity]]*Table14[[#This Row],[Volt-Amperes]]*(10^-3)*Table14[[#This Row],[Power Factor (%)]]*0.01</f>
        <v>0</v>
      </c>
      <c r="AS149" s="85" t="s">
        <v>345</v>
      </c>
      <c r="AT149" s="85">
        <v>0.4</v>
      </c>
      <c r="AU149" s="80">
        <v>20</v>
      </c>
      <c r="AV149" s="85" t="s">
        <v>204</v>
      </c>
      <c r="AW149" s="85" t="s">
        <v>117</v>
      </c>
      <c r="AX149" s="85" t="s">
        <v>117</v>
      </c>
      <c r="AY149" s="85" t="s">
        <v>204</v>
      </c>
      <c r="AZ149" s="85" t="s">
        <v>118</v>
      </c>
      <c r="BA149" s="85" t="s">
        <v>119</v>
      </c>
      <c r="BB149" s="85" t="s">
        <v>119</v>
      </c>
      <c r="BC149" s="85" t="s">
        <v>166</v>
      </c>
      <c r="BD149" s="85" t="s">
        <v>116</v>
      </c>
      <c r="BE149" s="85" t="s">
        <v>254</v>
      </c>
      <c r="BF149" s="85">
        <v>116</v>
      </c>
      <c r="BG149" s="178" t="str">
        <f>IF(OR(Table14[[#This Row],[Volts]]&gt;50,Table14[[#This Row],[Amps]]&gt;100),"Yes","No")</f>
        <v>Yes</v>
      </c>
      <c r="BH149" s="85" t="s">
        <v>205</v>
      </c>
      <c r="BI149" s="85" t="s">
        <v>205</v>
      </c>
      <c r="BJ149" s="85" t="s">
        <v>147</v>
      </c>
      <c r="BK149" s="415"/>
      <c r="BL149" s="72" t="str">
        <f>CONCATENATE($BL$5,Table14[[#This Row],[WBS Name]])</f>
        <v>C_LLRF</v>
      </c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</row>
    <row r="150" spans="1:105" ht="25.85" x14ac:dyDescent="0.2">
      <c r="A150" s="414" t="s">
        <v>473</v>
      </c>
      <c r="B150" s="179">
        <f t="shared" si="9"/>
        <v>121.3</v>
      </c>
      <c r="C150" s="176" t="str">
        <f t="shared" si="10"/>
        <v>121.3.04</v>
      </c>
      <c r="D150" s="70" t="s">
        <v>340</v>
      </c>
      <c r="E150" s="70" t="s">
        <v>102</v>
      </c>
      <c r="F150" s="71" t="s">
        <v>288</v>
      </c>
      <c r="G150" s="71" t="s">
        <v>357</v>
      </c>
      <c r="H150" s="71"/>
      <c r="I150" s="71" t="s">
        <v>19</v>
      </c>
      <c r="J150" s="71" t="s">
        <v>474</v>
      </c>
      <c r="K150" s="71"/>
      <c r="L150" s="158">
        <v>0</v>
      </c>
      <c r="M150" s="80" t="s">
        <v>253</v>
      </c>
      <c r="N150" s="80" t="s">
        <v>107</v>
      </c>
      <c r="O150" s="77">
        <v>0.15</v>
      </c>
      <c r="P150" s="80" t="s">
        <v>108</v>
      </c>
      <c r="Q150" s="82">
        <v>24</v>
      </c>
      <c r="R150" s="82">
        <v>30</v>
      </c>
      <c r="S150" s="82">
        <v>96</v>
      </c>
      <c r="T150" s="82"/>
      <c r="U150" s="85"/>
      <c r="V150" s="80" t="s">
        <v>116</v>
      </c>
      <c r="W150" s="85"/>
      <c r="X150" s="80" t="s">
        <v>344</v>
      </c>
      <c r="Y150" s="80" t="s">
        <v>344</v>
      </c>
      <c r="Z150" s="85"/>
      <c r="AA150" s="185"/>
      <c r="AB150" s="85"/>
      <c r="AC150" s="85">
        <v>10</v>
      </c>
      <c r="AD150" s="82" t="s">
        <v>113</v>
      </c>
      <c r="AE150" s="82">
        <v>0.4</v>
      </c>
      <c r="AF150" s="84">
        <f>Table14[[#This Row],[Quantity]]*Table14[[#This Row],[Heat Load (KW)]]</f>
        <v>0</v>
      </c>
      <c r="AG150" s="82">
        <v>1</v>
      </c>
      <c r="AH150" s="137"/>
      <c r="AI150" s="137"/>
      <c r="AJ150" s="137"/>
      <c r="AK150" s="137"/>
      <c r="AL150" s="85" t="s">
        <v>114</v>
      </c>
      <c r="AM150" s="82">
        <v>120</v>
      </c>
      <c r="AN150" s="82">
        <v>3.5</v>
      </c>
      <c r="AO15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0" s="192">
        <f>Table14[[#This Row],[Volt-Amperes]]*Table14[[#This Row],[Quantity]]/1000</f>
        <v>0</v>
      </c>
      <c r="AQ150" s="82">
        <v>90</v>
      </c>
      <c r="AR150" s="74">
        <f>Table14[[#This Row],[Quantity]]*Table14[[#This Row],[Volt-Amperes]]*(10^-3)*Table14[[#This Row],[Power Factor (%)]]*0.01</f>
        <v>0</v>
      </c>
      <c r="AS150" s="85" t="s">
        <v>345</v>
      </c>
      <c r="AT150" s="85">
        <v>0.4</v>
      </c>
      <c r="AU150" s="80">
        <v>20</v>
      </c>
      <c r="AV150" s="85" t="s">
        <v>204</v>
      </c>
      <c r="AW150" s="85" t="s">
        <v>117</v>
      </c>
      <c r="AX150" s="85" t="s">
        <v>117</v>
      </c>
      <c r="AY150" s="85" t="s">
        <v>204</v>
      </c>
      <c r="AZ150" s="85" t="s">
        <v>118</v>
      </c>
      <c r="BA150" s="85" t="s">
        <v>119</v>
      </c>
      <c r="BB150" s="85" t="s">
        <v>119</v>
      </c>
      <c r="BC150" s="85" t="s">
        <v>166</v>
      </c>
      <c r="BD150" s="85" t="s">
        <v>116</v>
      </c>
      <c r="BE150" s="85" t="s">
        <v>254</v>
      </c>
      <c r="BF150" s="85">
        <v>0</v>
      </c>
      <c r="BG150" s="178" t="str">
        <f>IF(OR(Table14[[#This Row],[Volts]]&gt;50,Table14[[#This Row],[Amps]]&gt;100),"Yes","No")</f>
        <v>Yes</v>
      </c>
      <c r="BH150" s="85" t="s">
        <v>205</v>
      </c>
      <c r="BI150" s="85" t="s">
        <v>205</v>
      </c>
      <c r="BJ150" s="85" t="s">
        <v>147</v>
      </c>
      <c r="BK150" s="415"/>
      <c r="BL150" s="72" t="str">
        <f>CONCATENATE($BL$5,Table14[[#This Row],[WBS Name]])</f>
        <v>C_LLRF</v>
      </c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</row>
    <row r="151" spans="1:105" ht="25.85" x14ac:dyDescent="0.2">
      <c r="A151" s="414" t="s">
        <v>475</v>
      </c>
      <c r="B151" s="73">
        <f t="shared" si="9"/>
        <v>121.3</v>
      </c>
      <c r="C151" s="69" t="str">
        <f t="shared" si="10"/>
        <v>121.3.04</v>
      </c>
      <c r="D151" s="70" t="s">
        <v>340</v>
      </c>
      <c r="E151" s="70" t="s">
        <v>102</v>
      </c>
      <c r="F151" s="71" t="s">
        <v>288</v>
      </c>
      <c r="G151" s="71" t="s">
        <v>382</v>
      </c>
      <c r="H151" s="71"/>
      <c r="I151" s="71" t="s">
        <v>19</v>
      </c>
      <c r="J151" s="71" t="s">
        <v>476</v>
      </c>
      <c r="K151" s="71"/>
      <c r="L151" s="158">
        <v>0</v>
      </c>
      <c r="M151" s="80" t="s">
        <v>253</v>
      </c>
      <c r="N151" s="80" t="s">
        <v>107</v>
      </c>
      <c r="O151" s="78">
        <v>0.15</v>
      </c>
      <c r="P151" s="80" t="s">
        <v>108</v>
      </c>
      <c r="Q151" s="82">
        <v>24</v>
      </c>
      <c r="R151" s="82">
        <v>30</v>
      </c>
      <c r="S151" s="82">
        <v>96</v>
      </c>
      <c r="T151" s="82"/>
      <c r="U151" s="85"/>
      <c r="V151" s="80" t="s">
        <v>116</v>
      </c>
      <c r="W151" s="85"/>
      <c r="X151" s="80" t="s">
        <v>344</v>
      </c>
      <c r="Y151" s="80" t="s">
        <v>344</v>
      </c>
      <c r="Z151" s="85"/>
      <c r="AA151" s="185"/>
      <c r="AB151" s="85"/>
      <c r="AC151" s="85">
        <v>10</v>
      </c>
      <c r="AD151" s="82" t="s">
        <v>113</v>
      </c>
      <c r="AE151" s="82">
        <v>0.4</v>
      </c>
      <c r="AF151" s="130">
        <f>Table14[[#This Row],[Quantity]]*Table14[[#This Row],[Heat Load (KW)]]</f>
        <v>0</v>
      </c>
      <c r="AG151" s="82">
        <v>1</v>
      </c>
      <c r="AH151" s="137"/>
      <c r="AI151" s="137"/>
      <c r="AJ151" s="137"/>
      <c r="AK151" s="137"/>
      <c r="AL151" s="85" t="s">
        <v>114</v>
      </c>
      <c r="AM151" s="82">
        <v>120</v>
      </c>
      <c r="AN151" s="82">
        <v>3.5</v>
      </c>
      <c r="AO151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1" s="195">
        <f>Table14[[#This Row],[Volt-Amperes]]*Table14[[#This Row],[Quantity]]/1000</f>
        <v>0</v>
      </c>
      <c r="AQ151" s="82">
        <v>90</v>
      </c>
      <c r="AR151" s="213">
        <f>Table14[[#This Row],[Quantity]]*Table14[[#This Row],[Volt-Amperes]]*(10^-3)*Table14[[#This Row],[Power Factor (%)]]*0.01</f>
        <v>0</v>
      </c>
      <c r="AS151" s="85" t="s">
        <v>345</v>
      </c>
      <c r="AT151" s="85">
        <v>0.4</v>
      </c>
      <c r="AU151" s="80">
        <v>20</v>
      </c>
      <c r="AV151" s="85" t="s">
        <v>204</v>
      </c>
      <c r="AW151" s="85" t="s">
        <v>117</v>
      </c>
      <c r="AX151" s="85" t="s">
        <v>117</v>
      </c>
      <c r="AY151" s="85" t="s">
        <v>204</v>
      </c>
      <c r="AZ151" s="85" t="s">
        <v>118</v>
      </c>
      <c r="BA151" s="85" t="s">
        <v>119</v>
      </c>
      <c r="BB151" s="85" t="s">
        <v>361</v>
      </c>
      <c r="BC151" s="85" t="s">
        <v>166</v>
      </c>
      <c r="BD151" s="85" t="s">
        <v>116</v>
      </c>
      <c r="BE151" s="85" t="s">
        <v>254</v>
      </c>
      <c r="BF151" s="85">
        <v>0</v>
      </c>
      <c r="BG151" s="146" t="str">
        <f>IF(OR(Table14[[#This Row],[Volts]]&gt;50,Table14[[#This Row],[Amps]]&gt;100),"Yes","No")</f>
        <v>Yes</v>
      </c>
      <c r="BH151" s="85" t="s">
        <v>205</v>
      </c>
      <c r="BI151" s="85" t="s">
        <v>205</v>
      </c>
      <c r="BJ151" s="85" t="s">
        <v>147</v>
      </c>
      <c r="BK151" s="415"/>
      <c r="BL151" s="72" t="str">
        <f>CONCATENATE($BL$5,Table14[[#This Row],[WBS Name]])</f>
        <v>C_LLRF</v>
      </c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</row>
    <row r="152" spans="1:105" ht="78.150000000000006" thickBot="1" x14ac:dyDescent="0.25">
      <c r="A152" s="419" t="s">
        <v>477</v>
      </c>
      <c r="B152" s="465">
        <f t="shared" si="9"/>
        <v>121.3</v>
      </c>
      <c r="C152" s="466" t="str">
        <f t="shared" si="10"/>
        <v>121.3.04</v>
      </c>
      <c r="D152" s="422" t="s">
        <v>340</v>
      </c>
      <c r="E152" s="422" t="s">
        <v>102</v>
      </c>
      <c r="F152" s="423" t="s">
        <v>288</v>
      </c>
      <c r="G152" s="423" t="s">
        <v>15</v>
      </c>
      <c r="H152" s="423" t="s">
        <v>478</v>
      </c>
      <c r="I152" s="423" t="s">
        <v>448</v>
      </c>
      <c r="J152" s="423" t="s">
        <v>479</v>
      </c>
      <c r="K152" s="423"/>
      <c r="L152" s="424">
        <v>6</v>
      </c>
      <c r="M152" s="425" t="s">
        <v>253</v>
      </c>
      <c r="N152" s="425" t="s">
        <v>143</v>
      </c>
      <c r="O152" s="468">
        <v>0.3</v>
      </c>
      <c r="P152" s="425" t="s">
        <v>108</v>
      </c>
      <c r="Q152" s="427">
        <v>144</v>
      </c>
      <c r="R152" s="427">
        <v>30</v>
      </c>
      <c r="S152" s="427">
        <v>96</v>
      </c>
      <c r="T152" s="427"/>
      <c r="U152" s="428"/>
      <c r="V152" s="428"/>
      <c r="W152" s="428"/>
      <c r="X152" s="428"/>
      <c r="Y152" s="428"/>
      <c r="Z152" s="428"/>
      <c r="AA152" s="428"/>
      <c r="AB152" s="428"/>
      <c r="AC152" s="428"/>
      <c r="AD152" s="427" t="s">
        <v>113</v>
      </c>
      <c r="AE152" s="427">
        <v>0.4</v>
      </c>
      <c r="AF152" s="429">
        <f>Table14[[#This Row],[Quantity]]*Table14[[#This Row],[Heat Load (KW)]]</f>
        <v>2.4000000000000004</v>
      </c>
      <c r="AG152" s="428"/>
      <c r="AH152" s="428"/>
      <c r="AI152" s="428"/>
      <c r="AJ152" s="428"/>
      <c r="AK152" s="428"/>
      <c r="AL152" s="431" t="s">
        <v>114</v>
      </c>
      <c r="AM152" s="427">
        <v>120</v>
      </c>
      <c r="AN152" s="427">
        <v>3.5</v>
      </c>
      <c r="AO152" s="46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2" s="239">
        <f>Table14[[#This Row],[Volt-Amperes]]*Table14[[#This Row],[Quantity]]/1000</f>
        <v>2.52</v>
      </c>
      <c r="AQ152" s="427">
        <v>90</v>
      </c>
      <c r="AR152" s="470">
        <f>Table14[[#This Row],[Quantity]]*Table14[[#This Row],[Volt-Amperes]]*(10^-3)*Table14[[#This Row],[Power Factor (%)]]*0.01</f>
        <v>2.2680000000000002</v>
      </c>
      <c r="AS152" s="431"/>
      <c r="AT152" s="431"/>
      <c r="AU152" s="425"/>
      <c r="AV152" s="431"/>
      <c r="AW152" s="431"/>
      <c r="AX152" s="431" t="s">
        <v>117</v>
      </c>
      <c r="AY152" s="431" t="s">
        <v>204</v>
      </c>
      <c r="AZ152" s="431"/>
      <c r="BA152" s="431" t="s">
        <v>119</v>
      </c>
      <c r="BB152" s="431" t="s">
        <v>120</v>
      </c>
      <c r="BC152" s="431"/>
      <c r="BD152" s="431" t="s">
        <v>116</v>
      </c>
      <c r="BE152" s="431" t="s">
        <v>254</v>
      </c>
      <c r="BF152" s="431"/>
      <c r="BG152" s="471" t="str">
        <f>IF(OR(Table14[[#This Row],[Volts]]&gt;50,Table14[[#This Row],[Amps]]&gt;100),"Yes","No")</f>
        <v>Yes</v>
      </c>
      <c r="BH152" s="431" t="s">
        <v>205</v>
      </c>
      <c r="BI152" s="431" t="s">
        <v>205</v>
      </c>
      <c r="BJ152" s="431" t="s">
        <v>147</v>
      </c>
      <c r="BK152" s="434" t="s">
        <v>480</v>
      </c>
      <c r="BL152" s="72" t="str">
        <f>CONCATENATE($BL$5,Table14[[#This Row],[WBS Name]])</f>
        <v>C_LLRF</v>
      </c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</row>
    <row r="153" spans="1:105" ht="25.85" x14ac:dyDescent="0.2">
      <c r="A153" s="408" t="s">
        <v>481</v>
      </c>
      <c r="B153" s="217">
        <f t="shared" si="9"/>
        <v>121.3</v>
      </c>
      <c r="C153" s="218" t="str">
        <f t="shared" si="10"/>
        <v>121.3.04</v>
      </c>
      <c r="D153" s="219" t="s">
        <v>340</v>
      </c>
      <c r="E153" s="219" t="s">
        <v>102</v>
      </c>
      <c r="F153" s="220" t="s">
        <v>297</v>
      </c>
      <c r="G153" s="220" t="s">
        <v>13</v>
      </c>
      <c r="H153" s="220"/>
      <c r="I153" s="220" t="s">
        <v>19</v>
      </c>
      <c r="J153" s="220" t="s">
        <v>482</v>
      </c>
      <c r="K153" s="220"/>
      <c r="L153" s="409">
        <v>0</v>
      </c>
      <c r="M153" s="223" t="s">
        <v>253</v>
      </c>
      <c r="N153" s="223" t="s">
        <v>107</v>
      </c>
      <c r="O153" s="410">
        <v>0.15</v>
      </c>
      <c r="P153" s="223" t="s">
        <v>108</v>
      </c>
      <c r="Q153" s="227">
        <v>24</v>
      </c>
      <c r="R153" s="227">
        <v>30</v>
      </c>
      <c r="S153" s="227">
        <v>96</v>
      </c>
      <c r="T153" s="227"/>
      <c r="U153" s="242"/>
      <c r="V153" s="223" t="s">
        <v>116</v>
      </c>
      <c r="W153" s="242"/>
      <c r="X153" s="223" t="s">
        <v>344</v>
      </c>
      <c r="Y153" s="223" t="s">
        <v>344</v>
      </c>
      <c r="Z153" s="242"/>
      <c r="AA153" s="411"/>
      <c r="AB153" s="242"/>
      <c r="AC153" s="242">
        <v>10</v>
      </c>
      <c r="AD153" s="227" t="s">
        <v>113</v>
      </c>
      <c r="AE153" s="227">
        <v>0.4</v>
      </c>
      <c r="AF153" s="226">
        <f>Table14[[#This Row],[Quantity]]*Table14[[#This Row],[Heat Load (KW)]]</f>
        <v>0</v>
      </c>
      <c r="AG153" s="227">
        <v>1</v>
      </c>
      <c r="AH153" s="225"/>
      <c r="AI153" s="225"/>
      <c r="AJ153" s="225"/>
      <c r="AK153" s="225"/>
      <c r="AL153" s="242" t="s">
        <v>114</v>
      </c>
      <c r="AM153" s="227">
        <v>120</v>
      </c>
      <c r="AN153" s="477">
        <v>3.5</v>
      </c>
      <c r="AO153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3" s="478">
        <f>Table14[[#This Row],[Volt-Amperes]]*Table14[[#This Row],[Quantity]]/1000</f>
        <v>0</v>
      </c>
      <c r="AQ153" s="479">
        <v>90</v>
      </c>
      <c r="AR153" s="231">
        <f>Table14[[#This Row],[Quantity]]*Table14[[#This Row],[Volt-Amperes]]*(10^-3)*Table14[[#This Row],[Power Factor (%)]]*0.01</f>
        <v>0</v>
      </c>
      <c r="AS153" s="242" t="s">
        <v>345</v>
      </c>
      <c r="AT153" s="242">
        <v>0.4</v>
      </c>
      <c r="AU153" s="223">
        <v>20</v>
      </c>
      <c r="AV153" s="242" t="s">
        <v>204</v>
      </c>
      <c r="AW153" s="242" t="s">
        <v>117</v>
      </c>
      <c r="AX153" s="242" t="s">
        <v>117</v>
      </c>
      <c r="AY153" s="242" t="s">
        <v>204</v>
      </c>
      <c r="AZ153" s="242" t="s">
        <v>118</v>
      </c>
      <c r="BA153" s="242" t="s">
        <v>119</v>
      </c>
      <c r="BB153" s="242" t="s">
        <v>129</v>
      </c>
      <c r="BC153" s="242" t="s">
        <v>166</v>
      </c>
      <c r="BD153" s="242" t="s">
        <v>116</v>
      </c>
      <c r="BE153" s="242" t="s">
        <v>254</v>
      </c>
      <c r="BF153" s="242">
        <v>24</v>
      </c>
      <c r="BG153" s="412" t="str">
        <f>IF(OR(Table14[[#This Row],[Volts]]&gt;50,Table14[[#This Row],[Amps]]&gt;100),"Yes","No")</f>
        <v>Yes</v>
      </c>
      <c r="BH153" s="242" t="s">
        <v>205</v>
      </c>
      <c r="BI153" s="242" t="s">
        <v>205</v>
      </c>
      <c r="BJ153" s="242" t="s">
        <v>147</v>
      </c>
      <c r="BK153" s="413"/>
      <c r="BL153" s="72" t="str">
        <f>CONCATENATE($BL$5,Table14[[#This Row],[WBS Name]])</f>
        <v>C_LLRF</v>
      </c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</row>
    <row r="154" spans="1:105" ht="25.85" x14ac:dyDescent="0.2">
      <c r="A154" s="414" t="s">
        <v>483</v>
      </c>
      <c r="B154" s="179">
        <f t="shared" si="9"/>
        <v>121.3</v>
      </c>
      <c r="C154" s="176" t="str">
        <f t="shared" si="10"/>
        <v>121.3.04</v>
      </c>
      <c r="D154" s="70" t="s">
        <v>340</v>
      </c>
      <c r="E154" s="70" t="s">
        <v>102</v>
      </c>
      <c r="F154" s="71" t="s">
        <v>297</v>
      </c>
      <c r="G154" s="71" t="s">
        <v>13</v>
      </c>
      <c r="H154" s="71"/>
      <c r="I154" s="71" t="s">
        <v>19</v>
      </c>
      <c r="J154" s="71" t="s">
        <v>484</v>
      </c>
      <c r="K154" s="71"/>
      <c r="L154" s="158">
        <v>0</v>
      </c>
      <c r="M154" s="80" t="s">
        <v>253</v>
      </c>
      <c r="N154" s="80" t="s">
        <v>107</v>
      </c>
      <c r="O154" s="77">
        <v>0.15</v>
      </c>
      <c r="P154" s="80" t="s">
        <v>108</v>
      </c>
      <c r="Q154" s="82">
        <v>24</v>
      </c>
      <c r="R154" s="82">
        <v>30</v>
      </c>
      <c r="S154" s="82">
        <v>96</v>
      </c>
      <c r="T154" s="82"/>
      <c r="U154" s="85"/>
      <c r="V154" s="80" t="s">
        <v>116</v>
      </c>
      <c r="W154" s="85"/>
      <c r="X154" s="80" t="s">
        <v>344</v>
      </c>
      <c r="Y154" s="80" t="s">
        <v>344</v>
      </c>
      <c r="Z154" s="85"/>
      <c r="AA154" s="185"/>
      <c r="AB154" s="85"/>
      <c r="AC154" s="85">
        <v>10</v>
      </c>
      <c r="AD154" s="82" t="s">
        <v>113</v>
      </c>
      <c r="AE154" s="82">
        <v>0.4</v>
      </c>
      <c r="AF154" s="84">
        <f>Table14[[#This Row],[Quantity]]*Table14[[#This Row],[Heat Load (KW)]]</f>
        <v>0</v>
      </c>
      <c r="AG154" s="82">
        <v>1</v>
      </c>
      <c r="AH154" s="137"/>
      <c r="AI154" s="137"/>
      <c r="AJ154" s="137"/>
      <c r="AK154" s="137"/>
      <c r="AL154" s="85" t="s">
        <v>114</v>
      </c>
      <c r="AM154" s="82">
        <v>120</v>
      </c>
      <c r="AN154" s="82">
        <v>3.5</v>
      </c>
      <c r="AO15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4" s="192">
        <f>Table14[[#This Row],[Volt-Amperes]]*Table14[[#This Row],[Quantity]]/1000</f>
        <v>0</v>
      </c>
      <c r="AQ154" s="82">
        <v>90</v>
      </c>
      <c r="AR154" s="74">
        <f>Table14[[#This Row],[Quantity]]*Table14[[#This Row],[Volt-Amperes]]*(10^-3)*Table14[[#This Row],[Power Factor (%)]]*0.01</f>
        <v>0</v>
      </c>
      <c r="AS154" s="85" t="s">
        <v>345</v>
      </c>
      <c r="AT154" s="85">
        <v>0.4</v>
      </c>
      <c r="AU154" s="80">
        <v>20</v>
      </c>
      <c r="AV154" s="85" t="s">
        <v>204</v>
      </c>
      <c r="AW154" s="85" t="s">
        <v>117</v>
      </c>
      <c r="AX154" s="85" t="s">
        <v>117</v>
      </c>
      <c r="AY154" s="85" t="s">
        <v>204</v>
      </c>
      <c r="AZ154" s="85" t="s">
        <v>118</v>
      </c>
      <c r="BA154" s="85" t="s">
        <v>119</v>
      </c>
      <c r="BB154" s="85" t="s">
        <v>119</v>
      </c>
      <c r="BC154" s="85" t="s">
        <v>166</v>
      </c>
      <c r="BD154" s="85" t="s">
        <v>116</v>
      </c>
      <c r="BE154" s="85" t="s">
        <v>254</v>
      </c>
      <c r="BF154" s="85">
        <v>26</v>
      </c>
      <c r="BG154" s="178" t="str">
        <f>IF(OR(Table14[[#This Row],[Volts]]&gt;50,Table14[[#This Row],[Amps]]&gt;100),"Yes","No")</f>
        <v>Yes</v>
      </c>
      <c r="BH154" s="85" t="s">
        <v>205</v>
      </c>
      <c r="BI154" s="85" t="s">
        <v>205</v>
      </c>
      <c r="BJ154" s="85" t="s">
        <v>147</v>
      </c>
      <c r="BK154" s="415"/>
      <c r="BL154" s="72" t="str">
        <f>CONCATENATE($BL$5,Table14[[#This Row],[WBS Name]])</f>
        <v>C_LLRF</v>
      </c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</row>
    <row r="155" spans="1:105" ht="25.85" x14ac:dyDescent="0.2">
      <c r="A155" s="414" t="s">
        <v>485</v>
      </c>
      <c r="B155" s="179">
        <f t="shared" si="9"/>
        <v>121.3</v>
      </c>
      <c r="C155" s="176" t="str">
        <f t="shared" si="10"/>
        <v>121.3.04</v>
      </c>
      <c r="D155" s="70" t="s">
        <v>340</v>
      </c>
      <c r="E155" s="70" t="s">
        <v>102</v>
      </c>
      <c r="F155" s="71" t="s">
        <v>297</v>
      </c>
      <c r="G155" s="71" t="s">
        <v>13</v>
      </c>
      <c r="H155" s="71"/>
      <c r="I155" s="71" t="s">
        <v>19</v>
      </c>
      <c r="J155" s="71" t="s">
        <v>486</v>
      </c>
      <c r="K155" s="71"/>
      <c r="L155" s="158">
        <v>0</v>
      </c>
      <c r="M155" s="80" t="s">
        <v>253</v>
      </c>
      <c r="N155" s="80" t="s">
        <v>107</v>
      </c>
      <c r="O155" s="77">
        <v>0.15</v>
      </c>
      <c r="P155" s="80" t="s">
        <v>108</v>
      </c>
      <c r="Q155" s="82">
        <v>24</v>
      </c>
      <c r="R155" s="82">
        <v>30</v>
      </c>
      <c r="S155" s="82">
        <v>96</v>
      </c>
      <c r="T155" s="82"/>
      <c r="U155" s="85"/>
      <c r="V155" s="80" t="s">
        <v>116</v>
      </c>
      <c r="W155" s="85"/>
      <c r="X155" s="80" t="s">
        <v>344</v>
      </c>
      <c r="Y155" s="80" t="s">
        <v>344</v>
      </c>
      <c r="Z155" s="85"/>
      <c r="AA155" s="185"/>
      <c r="AB155" s="85"/>
      <c r="AC155" s="85">
        <v>10</v>
      </c>
      <c r="AD155" s="82" t="s">
        <v>113</v>
      </c>
      <c r="AE155" s="82">
        <v>0.4</v>
      </c>
      <c r="AF155" s="84">
        <f>Table14[[#This Row],[Quantity]]*Table14[[#This Row],[Heat Load (KW)]]</f>
        <v>0</v>
      </c>
      <c r="AG155" s="82">
        <v>1</v>
      </c>
      <c r="AH155" s="137"/>
      <c r="AI155" s="137"/>
      <c r="AJ155" s="137"/>
      <c r="AK155" s="137"/>
      <c r="AL155" s="85" t="s">
        <v>114</v>
      </c>
      <c r="AM155" s="82">
        <v>120</v>
      </c>
      <c r="AN155" s="82">
        <v>3.5</v>
      </c>
      <c r="AO15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5" s="192">
        <f>Table14[[#This Row],[Volt-Amperes]]*Table14[[#This Row],[Quantity]]/1000</f>
        <v>0</v>
      </c>
      <c r="AQ155" s="82">
        <v>90</v>
      </c>
      <c r="AR155" s="74">
        <f>Table14[[#This Row],[Quantity]]*Table14[[#This Row],[Volt-Amperes]]*(10^-3)*Table14[[#This Row],[Power Factor (%)]]*0.01</f>
        <v>0</v>
      </c>
      <c r="AS155" s="85" t="s">
        <v>345</v>
      </c>
      <c r="AT155" s="85">
        <v>0.4</v>
      </c>
      <c r="AU155" s="80">
        <v>20</v>
      </c>
      <c r="AV155" s="85" t="s">
        <v>204</v>
      </c>
      <c r="AW155" s="85" t="s">
        <v>117</v>
      </c>
      <c r="AX155" s="85" t="s">
        <v>117</v>
      </c>
      <c r="AY155" s="85" t="s">
        <v>204</v>
      </c>
      <c r="AZ155" s="85" t="s">
        <v>118</v>
      </c>
      <c r="BA155" s="85" t="s">
        <v>119</v>
      </c>
      <c r="BB155" s="85" t="s">
        <v>119</v>
      </c>
      <c r="BC155" s="85" t="s">
        <v>166</v>
      </c>
      <c r="BD155" s="85" t="s">
        <v>116</v>
      </c>
      <c r="BE155" s="85" t="s">
        <v>254</v>
      </c>
      <c r="BF155" s="85">
        <v>24</v>
      </c>
      <c r="BG155" s="178" t="str">
        <f>IF(OR(Table14[[#This Row],[Volts]]&gt;50,Table14[[#This Row],[Amps]]&gt;100),"Yes","No")</f>
        <v>Yes</v>
      </c>
      <c r="BH155" s="85" t="s">
        <v>205</v>
      </c>
      <c r="BI155" s="85" t="s">
        <v>205</v>
      </c>
      <c r="BJ155" s="85" t="s">
        <v>147</v>
      </c>
      <c r="BK155" s="415"/>
      <c r="BL155" s="72" t="str">
        <f>CONCATENATE($BL$5,Table14[[#This Row],[WBS Name]])</f>
        <v>C_LLRF</v>
      </c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</row>
    <row r="156" spans="1:105" ht="25.85" x14ac:dyDescent="0.2">
      <c r="A156" s="414" t="s">
        <v>487</v>
      </c>
      <c r="B156" s="179">
        <f t="shared" si="9"/>
        <v>121.3</v>
      </c>
      <c r="C156" s="176" t="str">
        <f t="shared" si="10"/>
        <v>121.3.04</v>
      </c>
      <c r="D156" s="70" t="s">
        <v>340</v>
      </c>
      <c r="E156" s="70" t="s">
        <v>102</v>
      </c>
      <c r="F156" s="71" t="s">
        <v>297</v>
      </c>
      <c r="G156" s="71" t="s">
        <v>357</v>
      </c>
      <c r="H156" s="71"/>
      <c r="I156" s="71" t="s">
        <v>19</v>
      </c>
      <c r="J156" s="71" t="s">
        <v>488</v>
      </c>
      <c r="K156" s="71"/>
      <c r="L156" s="158">
        <v>0</v>
      </c>
      <c r="M156" s="80" t="s">
        <v>253</v>
      </c>
      <c r="N156" s="80" t="s">
        <v>107</v>
      </c>
      <c r="O156" s="77">
        <v>0.15</v>
      </c>
      <c r="P156" s="80" t="s">
        <v>108</v>
      </c>
      <c r="Q156" s="82">
        <v>24</v>
      </c>
      <c r="R156" s="82">
        <v>30</v>
      </c>
      <c r="S156" s="82">
        <v>96</v>
      </c>
      <c r="T156" s="82"/>
      <c r="U156" s="85"/>
      <c r="V156" s="80" t="s">
        <v>116</v>
      </c>
      <c r="W156" s="85"/>
      <c r="X156" s="80" t="s">
        <v>344</v>
      </c>
      <c r="Y156" s="80" t="s">
        <v>344</v>
      </c>
      <c r="Z156" s="85"/>
      <c r="AA156" s="185"/>
      <c r="AB156" s="85"/>
      <c r="AC156" s="85">
        <v>10</v>
      </c>
      <c r="AD156" s="82" t="s">
        <v>113</v>
      </c>
      <c r="AE156" s="82">
        <v>0.4</v>
      </c>
      <c r="AF156" s="84">
        <f>Table14[[#This Row],[Quantity]]*Table14[[#This Row],[Heat Load (KW)]]</f>
        <v>0</v>
      </c>
      <c r="AG156" s="82">
        <v>1</v>
      </c>
      <c r="AH156" s="137"/>
      <c r="AI156" s="137"/>
      <c r="AJ156" s="137"/>
      <c r="AK156" s="137"/>
      <c r="AL156" s="85" t="s">
        <v>114</v>
      </c>
      <c r="AM156" s="82">
        <v>120</v>
      </c>
      <c r="AN156" s="82">
        <v>3.5</v>
      </c>
      <c r="AO15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6" s="192">
        <f>Table14[[#This Row],[Volt-Amperes]]*Table14[[#This Row],[Quantity]]/1000</f>
        <v>0</v>
      </c>
      <c r="AQ156" s="82">
        <v>90</v>
      </c>
      <c r="AR156" s="74">
        <f>Table14[[#This Row],[Quantity]]*Table14[[#This Row],[Volt-Amperes]]*(10^-3)*Table14[[#This Row],[Power Factor (%)]]*0.01</f>
        <v>0</v>
      </c>
      <c r="AS156" s="85" t="s">
        <v>345</v>
      </c>
      <c r="AT156" s="85">
        <v>0.4</v>
      </c>
      <c r="AU156" s="80">
        <v>20</v>
      </c>
      <c r="AV156" s="85" t="s">
        <v>204</v>
      </c>
      <c r="AW156" s="85" t="s">
        <v>117</v>
      </c>
      <c r="AX156" s="85" t="s">
        <v>117</v>
      </c>
      <c r="AY156" s="85" t="s">
        <v>204</v>
      </c>
      <c r="AZ156" s="85" t="s">
        <v>118</v>
      </c>
      <c r="BA156" s="85" t="s">
        <v>119</v>
      </c>
      <c r="BB156" s="85" t="s">
        <v>119</v>
      </c>
      <c r="BC156" s="85" t="s">
        <v>166</v>
      </c>
      <c r="BD156" s="85" t="s">
        <v>116</v>
      </c>
      <c r="BE156" s="85" t="s">
        <v>254</v>
      </c>
      <c r="BF156" s="85">
        <v>144</v>
      </c>
      <c r="BG156" s="178" t="str">
        <f>IF(OR(Table14[[#This Row],[Volts]]&gt;50,Table14[[#This Row],[Amps]]&gt;100),"Yes","No")</f>
        <v>Yes</v>
      </c>
      <c r="BH156" s="85" t="s">
        <v>205</v>
      </c>
      <c r="BI156" s="85" t="s">
        <v>205</v>
      </c>
      <c r="BJ156" s="85" t="s">
        <v>147</v>
      </c>
      <c r="BK156" s="415"/>
      <c r="BL156" s="72" t="str">
        <f>CONCATENATE($BL$5,Table14[[#This Row],[WBS Name]])</f>
        <v>C_LLRF</v>
      </c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</row>
    <row r="157" spans="1:105" ht="25.85" x14ac:dyDescent="0.2">
      <c r="A157" s="414" t="s">
        <v>489</v>
      </c>
      <c r="B157" s="179">
        <f t="shared" ref="B157:B173" si="11">VLOOKUP($D157,WBSIDs,2,FALSE)</f>
        <v>121.3</v>
      </c>
      <c r="C157" s="176" t="str">
        <f t="shared" si="10"/>
        <v>121.3.04</v>
      </c>
      <c r="D157" s="70" t="s">
        <v>340</v>
      </c>
      <c r="E157" s="70" t="s">
        <v>102</v>
      </c>
      <c r="F157" s="71" t="s">
        <v>297</v>
      </c>
      <c r="G157" s="71" t="s">
        <v>357</v>
      </c>
      <c r="H157" s="71"/>
      <c r="I157" s="71" t="s">
        <v>19</v>
      </c>
      <c r="J157" s="71" t="s">
        <v>490</v>
      </c>
      <c r="K157" s="71"/>
      <c r="L157" s="158">
        <v>0</v>
      </c>
      <c r="M157" s="80" t="s">
        <v>253</v>
      </c>
      <c r="N157" s="80" t="s">
        <v>107</v>
      </c>
      <c r="O157" s="77">
        <v>0.15</v>
      </c>
      <c r="P157" s="80" t="s">
        <v>108</v>
      </c>
      <c r="Q157" s="82">
        <v>24</v>
      </c>
      <c r="R157" s="82">
        <v>30</v>
      </c>
      <c r="S157" s="82">
        <v>96</v>
      </c>
      <c r="T157" s="82"/>
      <c r="U157" s="85"/>
      <c r="V157" s="80" t="s">
        <v>116</v>
      </c>
      <c r="W157" s="85"/>
      <c r="X157" s="80" t="s">
        <v>344</v>
      </c>
      <c r="Y157" s="80" t="s">
        <v>344</v>
      </c>
      <c r="Z157" s="85"/>
      <c r="AA157" s="185"/>
      <c r="AB157" s="85"/>
      <c r="AC157" s="85">
        <v>10</v>
      </c>
      <c r="AD157" s="82" t="s">
        <v>113</v>
      </c>
      <c r="AE157" s="82">
        <v>0.4</v>
      </c>
      <c r="AF157" s="84">
        <f>Table14[[#This Row],[Quantity]]*Table14[[#This Row],[Heat Load (KW)]]</f>
        <v>0</v>
      </c>
      <c r="AG157" s="82">
        <v>1</v>
      </c>
      <c r="AH157" s="137"/>
      <c r="AI157" s="137"/>
      <c r="AJ157" s="137"/>
      <c r="AK157" s="137"/>
      <c r="AL157" s="85" t="s">
        <v>114</v>
      </c>
      <c r="AM157" s="82">
        <v>120</v>
      </c>
      <c r="AN157" s="82">
        <v>3.5</v>
      </c>
      <c r="AO15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7" s="192">
        <f>Table14[[#This Row],[Volt-Amperes]]*Table14[[#This Row],[Quantity]]/1000</f>
        <v>0</v>
      </c>
      <c r="AQ157" s="82">
        <v>90</v>
      </c>
      <c r="AR157" s="74">
        <f>Table14[[#This Row],[Quantity]]*Table14[[#This Row],[Volt-Amperes]]*(10^-3)*Table14[[#This Row],[Power Factor (%)]]*0.01</f>
        <v>0</v>
      </c>
      <c r="AS157" s="85" t="s">
        <v>345</v>
      </c>
      <c r="AT157" s="85">
        <v>0.4</v>
      </c>
      <c r="AU157" s="80">
        <v>20</v>
      </c>
      <c r="AV157" s="85" t="s">
        <v>204</v>
      </c>
      <c r="AW157" s="85" t="s">
        <v>117</v>
      </c>
      <c r="AX157" s="85" t="s">
        <v>117</v>
      </c>
      <c r="AY157" s="85" t="s">
        <v>204</v>
      </c>
      <c r="AZ157" s="85" t="s">
        <v>118</v>
      </c>
      <c r="BA157" s="85" t="s">
        <v>119</v>
      </c>
      <c r="BB157" s="85" t="s">
        <v>119</v>
      </c>
      <c r="BC157" s="85" t="s">
        <v>166</v>
      </c>
      <c r="BD157" s="85" t="s">
        <v>116</v>
      </c>
      <c r="BE157" s="85" t="s">
        <v>254</v>
      </c>
      <c r="BF157" s="85">
        <v>0</v>
      </c>
      <c r="BG157" s="178" t="str">
        <f>IF(OR(Table14[[#This Row],[Volts]]&gt;50,Table14[[#This Row],[Amps]]&gt;100),"Yes","No")</f>
        <v>Yes</v>
      </c>
      <c r="BH157" s="85" t="s">
        <v>205</v>
      </c>
      <c r="BI157" s="85" t="s">
        <v>205</v>
      </c>
      <c r="BJ157" s="85" t="s">
        <v>147</v>
      </c>
      <c r="BK157" s="415"/>
      <c r="BL157" s="72" t="str">
        <f>CONCATENATE($BL$5,Table14[[#This Row],[WBS Name]])</f>
        <v>C_LLRF</v>
      </c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</row>
    <row r="158" spans="1:105" ht="25.85" x14ac:dyDescent="0.2">
      <c r="A158" s="414" t="s">
        <v>491</v>
      </c>
      <c r="B158" s="73">
        <f t="shared" si="11"/>
        <v>121.3</v>
      </c>
      <c r="C158" s="69" t="str">
        <f t="shared" si="10"/>
        <v>121.3.04</v>
      </c>
      <c r="D158" s="70" t="s">
        <v>340</v>
      </c>
      <c r="E158" s="70" t="s">
        <v>102</v>
      </c>
      <c r="F158" s="71" t="s">
        <v>297</v>
      </c>
      <c r="G158" s="71" t="s">
        <v>382</v>
      </c>
      <c r="H158" s="71"/>
      <c r="I158" s="71" t="s">
        <v>19</v>
      </c>
      <c r="J158" s="71" t="s">
        <v>492</v>
      </c>
      <c r="K158" s="71"/>
      <c r="L158" s="158">
        <v>0</v>
      </c>
      <c r="M158" s="80" t="s">
        <v>253</v>
      </c>
      <c r="N158" s="80" t="s">
        <v>107</v>
      </c>
      <c r="O158" s="78">
        <v>0.15</v>
      </c>
      <c r="P158" s="80" t="s">
        <v>108</v>
      </c>
      <c r="Q158" s="82">
        <v>24</v>
      </c>
      <c r="R158" s="82">
        <v>30</v>
      </c>
      <c r="S158" s="82">
        <v>96</v>
      </c>
      <c r="T158" s="82"/>
      <c r="U158" s="85"/>
      <c r="V158" s="80" t="s">
        <v>116</v>
      </c>
      <c r="W158" s="85"/>
      <c r="X158" s="80" t="s">
        <v>344</v>
      </c>
      <c r="Y158" s="80" t="s">
        <v>344</v>
      </c>
      <c r="Z158" s="85"/>
      <c r="AA158" s="185"/>
      <c r="AB158" s="85"/>
      <c r="AC158" s="85">
        <v>10</v>
      </c>
      <c r="AD158" s="82" t="s">
        <v>113</v>
      </c>
      <c r="AE158" s="82">
        <v>0.4</v>
      </c>
      <c r="AF158" s="130">
        <f>Table14[[#This Row],[Quantity]]*Table14[[#This Row],[Heat Load (KW)]]</f>
        <v>0</v>
      </c>
      <c r="AG158" s="82">
        <v>1</v>
      </c>
      <c r="AH158" s="137"/>
      <c r="AI158" s="137"/>
      <c r="AJ158" s="137"/>
      <c r="AK158" s="137"/>
      <c r="AL158" s="85" t="s">
        <v>114</v>
      </c>
      <c r="AM158" s="82">
        <v>120</v>
      </c>
      <c r="AN158" s="82">
        <v>3.5</v>
      </c>
      <c r="AO158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8" s="195">
        <f>Table14[[#This Row],[Volt-Amperes]]*Table14[[#This Row],[Quantity]]/1000</f>
        <v>0</v>
      </c>
      <c r="AQ158" s="82">
        <v>90</v>
      </c>
      <c r="AR158" s="213">
        <f>Table14[[#This Row],[Quantity]]*Table14[[#This Row],[Volt-Amperes]]*(10^-3)*Table14[[#This Row],[Power Factor (%)]]*0.01</f>
        <v>0</v>
      </c>
      <c r="AS158" s="85" t="s">
        <v>345</v>
      </c>
      <c r="AT158" s="85">
        <v>0.4</v>
      </c>
      <c r="AU158" s="80">
        <v>20</v>
      </c>
      <c r="AV158" s="85" t="s">
        <v>204</v>
      </c>
      <c r="AW158" s="85" t="s">
        <v>117</v>
      </c>
      <c r="AX158" s="85" t="s">
        <v>117</v>
      </c>
      <c r="AY158" s="85" t="s">
        <v>204</v>
      </c>
      <c r="AZ158" s="85" t="s">
        <v>118</v>
      </c>
      <c r="BA158" s="85" t="s">
        <v>119</v>
      </c>
      <c r="BB158" s="85" t="s">
        <v>361</v>
      </c>
      <c r="BC158" s="85" t="s">
        <v>166</v>
      </c>
      <c r="BD158" s="85" t="s">
        <v>116</v>
      </c>
      <c r="BE158" s="85" t="s">
        <v>254</v>
      </c>
      <c r="BF158" s="85">
        <v>0</v>
      </c>
      <c r="BG158" s="146" t="str">
        <f>IF(OR(Table14[[#This Row],[Volts]]&gt;50,Table14[[#This Row],[Amps]]&gt;100),"Yes","No")</f>
        <v>Yes</v>
      </c>
      <c r="BH158" s="85" t="s">
        <v>205</v>
      </c>
      <c r="BI158" s="85" t="s">
        <v>205</v>
      </c>
      <c r="BJ158" s="85" t="s">
        <v>147</v>
      </c>
      <c r="BK158" s="415"/>
      <c r="BL158" s="72" t="str">
        <f>CONCATENATE($BL$5,Table14[[#This Row],[WBS Name]])</f>
        <v>C_LLRF</v>
      </c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</row>
    <row r="159" spans="1:105" ht="78.150000000000006" thickBot="1" x14ac:dyDescent="0.25">
      <c r="A159" s="419" t="s">
        <v>493</v>
      </c>
      <c r="B159" s="465">
        <f t="shared" si="11"/>
        <v>121.3</v>
      </c>
      <c r="C159" s="466" t="str">
        <f t="shared" si="10"/>
        <v>121.3.04</v>
      </c>
      <c r="D159" s="422" t="s">
        <v>340</v>
      </c>
      <c r="E159" s="422" t="s">
        <v>102</v>
      </c>
      <c r="F159" s="423" t="s">
        <v>297</v>
      </c>
      <c r="G159" s="423" t="s">
        <v>15</v>
      </c>
      <c r="H159" s="423" t="s">
        <v>494</v>
      </c>
      <c r="I159" s="423" t="s">
        <v>448</v>
      </c>
      <c r="J159" s="423" t="s">
        <v>495</v>
      </c>
      <c r="K159" s="423"/>
      <c r="L159" s="424">
        <v>6</v>
      </c>
      <c r="M159" s="425" t="s">
        <v>253</v>
      </c>
      <c r="N159" s="425" t="s">
        <v>143</v>
      </c>
      <c r="O159" s="468">
        <v>0.3</v>
      </c>
      <c r="P159" s="425" t="s">
        <v>108</v>
      </c>
      <c r="Q159" s="427">
        <v>144</v>
      </c>
      <c r="R159" s="427">
        <v>30</v>
      </c>
      <c r="S159" s="427">
        <v>96</v>
      </c>
      <c r="T159" s="427"/>
      <c r="U159" s="428"/>
      <c r="V159" s="428"/>
      <c r="W159" s="428"/>
      <c r="X159" s="428"/>
      <c r="Y159" s="428"/>
      <c r="Z159" s="428"/>
      <c r="AA159" s="428"/>
      <c r="AB159" s="428"/>
      <c r="AC159" s="428"/>
      <c r="AD159" s="427" t="s">
        <v>113</v>
      </c>
      <c r="AE159" s="427">
        <v>0.4</v>
      </c>
      <c r="AF159" s="429">
        <f>Table14[[#This Row],[Quantity]]*Table14[[#This Row],[Heat Load (KW)]]</f>
        <v>2.4000000000000004</v>
      </c>
      <c r="AG159" s="428"/>
      <c r="AH159" s="428"/>
      <c r="AI159" s="428"/>
      <c r="AJ159" s="428"/>
      <c r="AK159" s="428"/>
      <c r="AL159" s="431" t="s">
        <v>114</v>
      </c>
      <c r="AM159" s="427">
        <v>120</v>
      </c>
      <c r="AN159" s="427">
        <v>3.5</v>
      </c>
      <c r="AO159" s="46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59" s="469">
        <f>Table14[[#This Row],[Volt-Amperes]]*Table14[[#This Row],[Quantity]]/1000</f>
        <v>2.52</v>
      </c>
      <c r="AQ159" s="427">
        <v>90</v>
      </c>
      <c r="AR159" s="470">
        <f>Table14[[#This Row],[Quantity]]*Table14[[#This Row],[Volt-Amperes]]*(10^-3)*Table14[[#This Row],[Power Factor (%)]]*0.01</f>
        <v>2.2680000000000002</v>
      </c>
      <c r="AS159" s="431"/>
      <c r="AT159" s="431"/>
      <c r="AU159" s="425"/>
      <c r="AV159" s="431"/>
      <c r="AW159" s="431"/>
      <c r="AX159" s="431" t="s">
        <v>117</v>
      </c>
      <c r="AY159" s="431" t="s">
        <v>204</v>
      </c>
      <c r="AZ159" s="431"/>
      <c r="BA159" s="431" t="s">
        <v>119</v>
      </c>
      <c r="BB159" s="431" t="s">
        <v>120</v>
      </c>
      <c r="BC159" s="431"/>
      <c r="BD159" s="431" t="s">
        <v>116</v>
      </c>
      <c r="BE159" s="431" t="s">
        <v>254</v>
      </c>
      <c r="BF159" s="431"/>
      <c r="BG159" s="471" t="str">
        <f>IF(OR(Table14[[#This Row],[Volts]]&gt;50,Table14[[#This Row],[Amps]]&gt;100),"Yes","No")</f>
        <v>Yes</v>
      </c>
      <c r="BH159" s="431" t="s">
        <v>205</v>
      </c>
      <c r="BI159" s="431" t="s">
        <v>205</v>
      </c>
      <c r="BJ159" s="431" t="s">
        <v>147</v>
      </c>
      <c r="BK159" s="434" t="s">
        <v>496</v>
      </c>
      <c r="BL159" s="72" t="str">
        <f>CONCATENATE($BL$5,Table14[[#This Row],[WBS Name]])</f>
        <v>C_LLRF</v>
      </c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</row>
    <row r="160" spans="1:105" ht="25.85" x14ac:dyDescent="0.2">
      <c r="A160" s="408" t="s">
        <v>497</v>
      </c>
      <c r="B160" s="217">
        <f t="shared" si="11"/>
        <v>121.3</v>
      </c>
      <c r="C160" s="218" t="str">
        <f t="shared" si="10"/>
        <v>121.3.04</v>
      </c>
      <c r="D160" s="219" t="s">
        <v>340</v>
      </c>
      <c r="E160" s="219" t="s">
        <v>102</v>
      </c>
      <c r="F160" s="220" t="s">
        <v>297</v>
      </c>
      <c r="G160" s="220" t="s">
        <v>13</v>
      </c>
      <c r="H160" s="220"/>
      <c r="I160" s="220" t="s">
        <v>19</v>
      </c>
      <c r="J160" s="220" t="s">
        <v>498</v>
      </c>
      <c r="K160" s="220"/>
      <c r="L160" s="409">
        <v>0</v>
      </c>
      <c r="M160" s="223" t="s">
        <v>253</v>
      </c>
      <c r="N160" s="223" t="s">
        <v>107</v>
      </c>
      <c r="O160" s="410">
        <v>0.15</v>
      </c>
      <c r="P160" s="223" t="s">
        <v>108</v>
      </c>
      <c r="Q160" s="227">
        <v>24</v>
      </c>
      <c r="R160" s="227">
        <v>30</v>
      </c>
      <c r="S160" s="227">
        <v>96</v>
      </c>
      <c r="T160" s="227"/>
      <c r="U160" s="242"/>
      <c r="V160" s="223" t="s">
        <v>116</v>
      </c>
      <c r="W160" s="242"/>
      <c r="X160" s="223" t="s">
        <v>344</v>
      </c>
      <c r="Y160" s="223" t="s">
        <v>344</v>
      </c>
      <c r="Z160" s="242"/>
      <c r="AA160" s="411"/>
      <c r="AB160" s="242"/>
      <c r="AC160" s="242">
        <v>10</v>
      </c>
      <c r="AD160" s="227" t="s">
        <v>113</v>
      </c>
      <c r="AE160" s="227">
        <v>0.4</v>
      </c>
      <c r="AF160" s="226">
        <f>Table14[[#This Row],[Quantity]]*Table14[[#This Row],[Heat Load (KW)]]</f>
        <v>0</v>
      </c>
      <c r="AG160" s="227">
        <v>1</v>
      </c>
      <c r="AH160" s="225"/>
      <c r="AI160" s="225"/>
      <c r="AJ160" s="225"/>
      <c r="AK160" s="225"/>
      <c r="AL160" s="242" t="s">
        <v>114</v>
      </c>
      <c r="AM160" s="227">
        <v>120</v>
      </c>
      <c r="AN160" s="227">
        <v>3.5</v>
      </c>
      <c r="AO160" s="22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0" s="230">
        <f>Table14[[#This Row],[Volt-Amperes]]*Table14[[#This Row],[Quantity]]/1000</f>
        <v>0</v>
      </c>
      <c r="AQ160" s="227">
        <v>90</v>
      </c>
      <c r="AR160" s="231">
        <f>Table14[[#This Row],[Quantity]]*Table14[[#This Row],[Volt-Amperes]]*(10^-3)*Table14[[#This Row],[Power Factor (%)]]*0.01</f>
        <v>0</v>
      </c>
      <c r="AS160" s="242" t="s">
        <v>345</v>
      </c>
      <c r="AT160" s="242">
        <v>0.4</v>
      </c>
      <c r="AU160" s="223">
        <v>20</v>
      </c>
      <c r="AV160" s="242" t="s">
        <v>204</v>
      </c>
      <c r="AW160" s="242" t="s">
        <v>117</v>
      </c>
      <c r="AX160" s="242" t="s">
        <v>117</v>
      </c>
      <c r="AY160" s="242" t="s">
        <v>204</v>
      </c>
      <c r="AZ160" s="242" t="s">
        <v>118</v>
      </c>
      <c r="BA160" s="242" t="s">
        <v>119</v>
      </c>
      <c r="BB160" s="242" t="s">
        <v>129</v>
      </c>
      <c r="BC160" s="242" t="s">
        <v>166</v>
      </c>
      <c r="BD160" s="242" t="s">
        <v>116</v>
      </c>
      <c r="BE160" s="242" t="s">
        <v>254</v>
      </c>
      <c r="BF160" s="242">
        <v>24</v>
      </c>
      <c r="BG160" s="412" t="str">
        <f>IF(OR(Table14[[#This Row],[Volts]]&gt;50,Table14[[#This Row],[Amps]]&gt;100),"Yes","No")</f>
        <v>Yes</v>
      </c>
      <c r="BH160" s="242" t="s">
        <v>205</v>
      </c>
      <c r="BI160" s="242" t="s">
        <v>205</v>
      </c>
      <c r="BJ160" s="242" t="s">
        <v>147</v>
      </c>
      <c r="BK160" s="413"/>
      <c r="BL160" s="72" t="str">
        <f>CONCATENATE($BL$5,Table14[[#This Row],[WBS Name]])</f>
        <v>C_LLRF</v>
      </c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</row>
    <row r="161" spans="1:105" ht="71.150000000000006" customHeight="1" x14ac:dyDescent="0.2">
      <c r="A161" s="414" t="s">
        <v>499</v>
      </c>
      <c r="B161" s="179">
        <f t="shared" si="11"/>
        <v>121.3</v>
      </c>
      <c r="C161" s="176" t="str">
        <f t="shared" si="10"/>
        <v>121.3.04</v>
      </c>
      <c r="D161" s="70" t="s">
        <v>340</v>
      </c>
      <c r="E161" s="70" t="s">
        <v>102</v>
      </c>
      <c r="F161" s="71" t="s">
        <v>297</v>
      </c>
      <c r="G161" s="71" t="s">
        <v>13</v>
      </c>
      <c r="H161" s="71"/>
      <c r="I161" s="71" t="s">
        <v>19</v>
      </c>
      <c r="J161" s="71" t="s">
        <v>500</v>
      </c>
      <c r="K161" s="71"/>
      <c r="L161" s="158">
        <v>0</v>
      </c>
      <c r="M161" s="80" t="s">
        <v>253</v>
      </c>
      <c r="N161" s="80" t="s">
        <v>107</v>
      </c>
      <c r="O161" s="77">
        <v>0.15</v>
      </c>
      <c r="P161" s="80" t="s">
        <v>108</v>
      </c>
      <c r="Q161" s="82">
        <v>24</v>
      </c>
      <c r="R161" s="82">
        <v>30</v>
      </c>
      <c r="S161" s="82">
        <v>96</v>
      </c>
      <c r="T161" s="82"/>
      <c r="U161" s="85"/>
      <c r="V161" s="80" t="s">
        <v>116</v>
      </c>
      <c r="W161" s="85"/>
      <c r="X161" s="80" t="s">
        <v>344</v>
      </c>
      <c r="Y161" s="80" t="s">
        <v>344</v>
      </c>
      <c r="Z161" s="85"/>
      <c r="AA161" s="185"/>
      <c r="AB161" s="85"/>
      <c r="AC161" s="85">
        <v>10</v>
      </c>
      <c r="AD161" s="82" t="s">
        <v>113</v>
      </c>
      <c r="AE161" s="82">
        <v>0.4</v>
      </c>
      <c r="AF161" s="84">
        <f>Table14[[#This Row],[Quantity]]*Table14[[#This Row],[Heat Load (KW)]]</f>
        <v>0</v>
      </c>
      <c r="AG161" s="82">
        <v>1</v>
      </c>
      <c r="AH161" s="137"/>
      <c r="AI161" s="137"/>
      <c r="AJ161" s="137"/>
      <c r="AK161" s="137"/>
      <c r="AL161" s="85" t="s">
        <v>114</v>
      </c>
      <c r="AM161" s="82">
        <v>120</v>
      </c>
      <c r="AN161" s="82">
        <v>3.5</v>
      </c>
      <c r="AO16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1" s="192">
        <f>Table14[[#This Row],[Volt-Amperes]]*Table14[[#This Row],[Quantity]]/1000</f>
        <v>0</v>
      </c>
      <c r="AQ161" s="82">
        <v>90</v>
      </c>
      <c r="AR161" s="74">
        <f>Table14[[#This Row],[Quantity]]*Table14[[#This Row],[Volt-Amperes]]*(10^-3)*Table14[[#This Row],[Power Factor (%)]]*0.01</f>
        <v>0</v>
      </c>
      <c r="AS161" s="85" t="s">
        <v>345</v>
      </c>
      <c r="AT161" s="85">
        <v>0.4</v>
      </c>
      <c r="AU161" s="80">
        <v>20</v>
      </c>
      <c r="AV161" s="85" t="s">
        <v>204</v>
      </c>
      <c r="AW161" s="85" t="s">
        <v>117</v>
      </c>
      <c r="AX161" s="85" t="s">
        <v>117</v>
      </c>
      <c r="AY161" s="85" t="s">
        <v>204</v>
      </c>
      <c r="AZ161" s="85" t="s">
        <v>118</v>
      </c>
      <c r="BA161" s="85" t="s">
        <v>119</v>
      </c>
      <c r="BB161" s="85" t="s">
        <v>119</v>
      </c>
      <c r="BC161" s="85" t="s">
        <v>166</v>
      </c>
      <c r="BD161" s="85" t="s">
        <v>116</v>
      </c>
      <c r="BE161" s="85" t="s">
        <v>254</v>
      </c>
      <c r="BF161" s="85">
        <v>26</v>
      </c>
      <c r="BG161" s="178" t="str">
        <f>IF(OR(Table14[[#This Row],[Volts]]&gt;50,Table14[[#This Row],[Amps]]&gt;100),"Yes","No")</f>
        <v>Yes</v>
      </c>
      <c r="BH161" s="85" t="s">
        <v>205</v>
      </c>
      <c r="BI161" s="85" t="s">
        <v>205</v>
      </c>
      <c r="BJ161" s="85" t="s">
        <v>147</v>
      </c>
      <c r="BK161" s="415"/>
      <c r="BL161" s="72" t="str">
        <f>CONCATENATE($BL$5,Table14[[#This Row],[WBS Name]])</f>
        <v>C_LLRF</v>
      </c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</row>
    <row r="162" spans="1:105" ht="25.85" x14ac:dyDescent="0.2">
      <c r="A162" s="414" t="s">
        <v>501</v>
      </c>
      <c r="B162" s="179">
        <f t="shared" si="11"/>
        <v>121.3</v>
      </c>
      <c r="C162" s="176" t="str">
        <f t="shared" si="10"/>
        <v>121.3.04</v>
      </c>
      <c r="D162" s="70" t="s">
        <v>340</v>
      </c>
      <c r="E162" s="70" t="s">
        <v>102</v>
      </c>
      <c r="F162" s="71" t="s">
        <v>297</v>
      </c>
      <c r="G162" s="71" t="s">
        <v>13</v>
      </c>
      <c r="H162" s="71"/>
      <c r="I162" s="71" t="s">
        <v>19</v>
      </c>
      <c r="J162" s="71" t="s">
        <v>502</v>
      </c>
      <c r="K162" s="71"/>
      <c r="L162" s="158">
        <v>0</v>
      </c>
      <c r="M162" s="80" t="s">
        <v>253</v>
      </c>
      <c r="N162" s="80" t="s">
        <v>107</v>
      </c>
      <c r="O162" s="77">
        <v>0.15</v>
      </c>
      <c r="P162" s="80" t="s">
        <v>108</v>
      </c>
      <c r="Q162" s="82">
        <v>24</v>
      </c>
      <c r="R162" s="82">
        <v>30</v>
      </c>
      <c r="S162" s="82">
        <v>96</v>
      </c>
      <c r="T162" s="82"/>
      <c r="U162" s="85"/>
      <c r="V162" s="80" t="s">
        <v>116</v>
      </c>
      <c r="W162" s="85"/>
      <c r="X162" s="80" t="s">
        <v>344</v>
      </c>
      <c r="Y162" s="80" t="s">
        <v>344</v>
      </c>
      <c r="Z162" s="85"/>
      <c r="AA162" s="185"/>
      <c r="AB162" s="85"/>
      <c r="AC162" s="85">
        <v>10</v>
      </c>
      <c r="AD162" s="82" t="s">
        <v>113</v>
      </c>
      <c r="AE162" s="82">
        <v>0.4</v>
      </c>
      <c r="AF162" s="84">
        <f>Table14[[#This Row],[Quantity]]*Table14[[#This Row],[Heat Load (KW)]]</f>
        <v>0</v>
      </c>
      <c r="AG162" s="82">
        <v>1</v>
      </c>
      <c r="AH162" s="137"/>
      <c r="AI162" s="137"/>
      <c r="AJ162" s="137"/>
      <c r="AK162" s="137"/>
      <c r="AL162" s="85" t="s">
        <v>114</v>
      </c>
      <c r="AM162" s="82">
        <v>120</v>
      </c>
      <c r="AN162" s="82">
        <v>3.5</v>
      </c>
      <c r="AO16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2" s="192">
        <f>Table14[[#This Row],[Volt-Amperes]]*Table14[[#This Row],[Quantity]]/1000</f>
        <v>0</v>
      </c>
      <c r="AQ162" s="82">
        <v>90</v>
      </c>
      <c r="AR162" s="74">
        <f>Table14[[#This Row],[Quantity]]*Table14[[#This Row],[Volt-Amperes]]*(10^-3)*Table14[[#This Row],[Power Factor (%)]]*0.01</f>
        <v>0</v>
      </c>
      <c r="AS162" s="85" t="s">
        <v>345</v>
      </c>
      <c r="AT162" s="85">
        <v>0.4</v>
      </c>
      <c r="AU162" s="80">
        <v>20</v>
      </c>
      <c r="AV162" s="85" t="s">
        <v>204</v>
      </c>
      <c r="AW162" s="85" t="s">
        <v>117</v>
      </c>
      <c r="AX162" s="85" t="s">
        <v>117</v>
      </c>
      <c r="AY162" s="85" t="s">
        <v>204</v>
      </c>
      <c r="AZ162" s="85" t="s">
        <v>118</v>
      </c>
      <c r="BA162" s="85" t="s">
        <v>119</v>
      </c>
      <c r="BB162" s="85" t="s">
        <v>119</v>
      </c>
      <c r="BC162" s="85" t="s">
        <v>166</v>
      </c>
      <c r="BD162" s="85" t="s">
        <v>116</v>
      </c>
      <c r="BE162" s="85" t="s">
        <v>254</v>
      </c>
      <c r="BF162" s="85">
        <v>24</v>
      </c>
      <c r="BG162" s="178" t="str">
        <f>IF(OR(Table14[[#This Row],[Volts]]&gt;50,Table14[[#This Row],[Amps]]&gt;100),"Yes","No")</f>
        <v>Yes</v>
      </c>
      <c r="BH162" s="85" t="s">
        <v>205</v>
      </c>
      <c r="BI162" s="85" t="s">
        <v>205</v>
      </c>
      <c r="BJ162" s="85" t="s">
        <v>147</v>
      </c>
      <c r="BK162" s="415"/>
      <c r="BL162" s="72" t="str">
        <f>CONCATENATE($BL$5,Table14[[#This Row],[WBS Name]])</f>
        <v>C_LLRF</v>
      </c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</row>
    <row r="163" spans="1:105" ht="25.85" x14ac:dyDescent="0.2">
      <c r="A163" s="414" t="s">
        <v>503</v>
      </c>
      <c r="B163" s="179">
        <f t="shared" si="11"/>
        <v>121.3</v>
      </c>
      <c r="C163" s="176" t="str">
        <f t="shared" si="10"/>
        <v>121.3.04</v>
      </c>
      <c r="D163" s="70" t="s">
        <v>340</v>
      </c>
      <c r="E163" s="70" t="s">
        <v>102</v>
      </c>
      <c r="F163" s="71" t="s">
        <v>297</v>
      </c>
      <c r="G163" s="71" t="s">
        <v>357</v>
      </c>
      <c r="H163" s="71"/>
      <c r="I163" s="71" t="s">
        <v>19</v>
      </c>
      <c r="J163" s="71" t="s">
        <v>504</v>
      </c>
      <c r="K163" s="71"/>
      <c r="L163" s="158">
        <v>0</v>
      </c>
      <c r="M163" s="80" t="s">
        <v>253</v>
      </c>
      <c r="N163" s="80" t="s">
        <v>107</v>
      </c>
      <c r="O163" s="77">
        <v>0.15</v>
      </c>
      <c r="P163" s="80" t="s">
        <v>108</v>
      </c>
      <c r="Q163" s="82">
        <v>24</v>
      </c>
      <c r="R163" s="82">
        <v>30</v>
      </c>
      <c r="S163" s="82">
        <v>96</v>
      </c>
      <c r="T163" s="82"/>
      <c r="U163" s="85"/>
      <c r="V163" s="80" t="s">
        <v>116</v>
      </c>
      <c r="W163" s="85"/>
      <c r="X163" s="80" t="s">
        <v>344</v>
      </c>
      <c r="Y163" s="80" t="s">
        <v>344</v>
      </c>
      <c r="Z163" s="85"/>
      <c r="AA163" s="185"/>
      <c r="AB163" s="85"/>
      <c r="AC163" s="85">
        <v>10</v>
      </c>
      <c r="AD163" s="82" t="s">
        <v>113</v>
      </c>
      <c r="AE163" s="82">
        <v>0.4</v>
      </c>
      <c r="AF163" s="84">
        <f>Table14[[#This Row],[Quantity]]*Table14[[#This Row],[Heat Load (KW)]]</f>
        <v>0</v>
      </c>
      <c r="AG163" s="82">
        <v>1</v>
      </c>
      <c r="AH163" s="137"/>
      <c r="AI163" s="137"/>
      <c r="AJ163" s="137"/>
      <c r="AK163" s="137"/>
      <c r="AL163" s="85" t="s">
        <v>114</v>
      </c>
      <c r="AM163" s="82">
        <v>120</v>
      </c>
      <c r="AN163" s="82">
        <v>3.5</v>
      </c>
      <c r="AO16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3" s="192">
        <f>Table14[[#This Row],[Volt-Amperes]]*Table14[[#This Row],[Quantity]]/1000</f>
        <v>0</v>
      </c>
      <c r="AQ163" s="82">
        <v>90</v>
      </c>
      <c r="AR163" s="74">
        <f>Table14[[#This Row],[Quantity]]*Table14[[#This Row],[Volt-Amperes]]*(10^-3)*Table14[[#This Row],[Power Factor (%)]]*0.01</f>
        <v>0</v>
      </c>
      <c r="AS163" s="85" t="s">
        <v>345</v>
      </c>
      <c r="AT163" s="85">
        <v>0.4</v>
      </c>
      <c r="AU163" s="80">
        <v>20</v>
      </c>
      <c r="AV163" s="85" t="s">
        <v>204</v>
      </c>
      <c r="AW163" s="85" t="s">
        <v>117</v>
      </c>
      <c r="AX163" s="85" t="s">
        <v>117</v>
      </c>
      <c r="AY163" s="85" t="s">
        <v>204</v>
      </c>
      <c r="AZ163" s="85" t="s">
        <v>118</v>
      </c>
      <c r="BA163" s="85" t="s">
        <v>119</v>
      </c>
      <c r="BB163" s="85" t="s">
        <v>119</v>
      </c>
      <c r="BC163" s="85" t="s">
        <v>166</v>
      </c>
      <c r="BD163" s="85" t="s">
        <v>116</v>
      </c>
      <c r="BE163" s="85" t="s">
        <v>254</v>
      </c>
      <c r="BF163" s="85">
        <v>144</v>
      </c>
      <c r="BG163" s="178" t="str">
        <f>IF(OR(Table14[[#This Row],[Volts]]&gt;50,Table14[[#This Row],[Amps]]&gt;100),"Yes","No")</f>
        <v>Yes</v>
      </c>
      <c r="BH163" s="85" t="s">
        <v>205</v>
      </c>
      <c r="BI163" s="85" t="s">
        <v>205</v>
      </c>
      <c r="BJ163" s="85" t="s">
        <v>147</v>
      </c>
      <c r="BK163" s="415"/>
      <c r="BL163" s="72" t="str">
        <f>CONCATENATE($BL$5,Table14[[#This Row],[WBS Name]])</f>
        <v>C_LLRF</v>
      </c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</row>
    <row r="164" spans="1:105" ht="25.85" x14ac:dyDescent="0.2">
      <c r="A164" s="414" t="s">
        <v>505</v>
      </c>
      <c r="B164" s="179">
        <f t="shared" si="11"/>
        <v>121.3</v>
      </c>
      <c r="C164" s="176" t="str">
        <f t="shared" si="10"/>
        <v>121.3.04</v>
      </c>
      <c r="D164" s="70" t="s">
        <v>340</v>
      </c>
      <c r="E164" s="70" t="s">
        <v>102</v>
      </c>
      <c r="F164" s="71" t="s">
        <v>297</v>
      </c>
      <c r="G164" s="71" t="s">
        <v>357</v>
      </c>
      <c r="H164" s="71"/>
      <c r="I164" s="71" t="s">
        <v>19</v>
      </c>
      <c r="J164" s="71" t="s">
        <v>506</v>
      </c>
      <c r="K164" s="71"/>
      <c r="L164" s="158">
        <v>0</v>
      </c>
      <c r="M164" s="80" t="s">
        <v>253</v>
      </c>
      <c r="N164" s="80" t="s">
        <v>107</v>
      </c>
      <c r="O164" s="77">
        <v>0.15</v>
      </c>
      <c r="P164" s="80" t="s">
        <v>108</v>
      </c>
      <c r="Q164" s="82">
        <v>24</v>
      </c>
      <c r="R164" s="82">
        <v>30</v>
      </c>
      <c r="S164" s="82">
        <v>96</v>
      </c>
      <c r="T164" s="82"/>
      <c r="U164" s="85"/>
      <c r="V164" s="80" t="s">
        <v>116</v>
      </c>
      <c r="W164" s="85"/>
      <c r="X164" s="80" t="s">
        <v>344</v>
      </c>
      <c r="Y164" s="80" t="s">
        <v>344</v>
      </c>
      <c r="Z164" s="85"/>
      <c r="AA164" s="185"/>
      <c r="AB164" s="85"/>
      <c r="AC164" s="85">
        <v>10</v>
      </c>
      <c r="AD164" s="82" t="s">
        <v>113</v>
      </c>
      <c r="AE164" s="82">
        <v>0.4</v>
      </c>
      <c r="AF164" s="84">
        <f>Table14[[#This Row],[Quantity]]*Table14[[#This Row],[Heat Load (KW)]]</f>
        <v>0</v>
      </c>
      <c r="AG164" s="82">
        <v>1</v>
      </c>
      <c r="AH164" s="137"/>
      <c r="AI164" s="137"/>
      <c r="AJ164" s="137"/>
      <c r="AK164" s="137"/>
      <c r="AL164" s="85" t="s">
        <v>114</v>
      </c>
      <c r="AM164" s="82">
        <v>120</v>
      </c>
      <c r="AN164" s="82">
        <v>3.5</v>
      </c>
      <c r="AO16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4" s="192">
        <f>Table14[[#This Row],[Volt-Amperes]]*Table14[[#This Row],[Quantity]]/1000</f>
        <v>0</v>
      </c>
      <c r="AQ164" s="82">
        <v>90</v>
      </c>
      <c r="AR164" s="74">
        <f>Table14[[#This Row],[Quantity]]*Table14[[#This Row],[Volt-Amperes]]*(10^-3)*Table14[[#This Row],[Power Factor (%)]]*0.01</f>
        <v>0</v>
      </c>
      <c r="AS164" s="85" t="s">
        <v>345</v>
      </c>
      <c r="AT164" s="85">
        <v>0.4</v>
      </c>
      <c r="AU164" s="80">
        <v>20</v>
      </c>
      <c r="AV164" s="85" t="s">
        <v>204</v>
      </c>
      <c r="AW164" s="85" t="s">
        <v>117</v>
      </c>
      <c r="AX164" s="85" t="s">
        <v>117</v>
      </c>
      <c r="AY164" s="85" t="s">
        <v>204</v>
      </c>
      <c r="AZ164" s="85" t="s">
        <v>118</v>
      </c>
      <c r="BA164" s="85" t="s">
        <v>119</v>
      </c>
      <c r="BB164" s="85" t="s">
        <v>119</v>
      </c>
      <c r="BC164" s="85" t="s">
        <v>166</v>
      </c>
      <c r="BD164" s="85" t="s">
        <v>116</v>
      </c>
      <c r="BE164" s="85" t="s">
        <v>254</v>
      </c>
      <c r="BF164" s="85">
        <v>0</v>
      </c>
      <c r="BG164" s="178" t="str">
        <f>IF(OR(Table14[[#This Row],[Volts]]&gt;50,Table14[[#This Row],[Amps]]&gt;100),"Yes","No")</f>
        <v>Yes</v>
      </c>
      <c r="BH164" s="85" t="s">
        <v>205</v>
      </c>
      <c r="BI164" s="85" t="s">
        <v>205</v>
      </c>
      <c r="BJ164" s="85" t="s">
        <v>147</v>
      </c>
      <c r="BK164" s="415"/>
      <c r="BL164" s="72" t="str">
        <f>CONCATENATE($BL$5,Table14[[#This Row],[WBS Name]])</f>
        <v>C_LLRF</v>
      </c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</row>
    <row r="165" spans="1:105" ht="25.85" x14ac:dyDescent="0.2">
      <c r="A165" s="414" t="s">
        <v>507</v>
      </c>
      <c r="B165" s="73">
        <f t="shared" si="11"/>
        <v>121.3</v>
      </c>
      <c r="C165" s="69" t="str">
        <f t="shared" si="10"/>
        <v>121.3.04</v>
      </c>
      <c r="D165" s="70" t="s">
        <v>340</v>
      </c>
      <c r="E165" s="70" t="s">
        <v>102</v>
      </c>
      <c r="F165" s="71" t="s">
        <v>297</v>
      </c>
      <c r="G165" s="71" t="s">
        <v>382</v>
      </c>
      <c r="H165" s="71"/>
      <c r="I165" s="71" t="s">
        <v>19</v>
      </c>
      <c r="J165" s="71" t="s">
        <v>508</v>
      </c>
      <c r="K165" s="71"/>
      <c r="L165" s="158">
        <v>0</v>
      </c>
      <c r="M165" s="80" t="s">
        <v>253</v>
      </c>
      <c r="N165" s="80" t="s">
        <v>107</v>
      </c>
      <c r="O165" s="78">
        <v>0.15</v>
      </c>
      <c r="P165" s="80" t="s">
        <v>108</v>
      </c>
      <c r="Q165" s="82">
        <v>24</v>
      </c>
      <c r="R165" s="82">
        <v>30</v>
      </c>
      <c r="S165" s="82">
        <v>96</v>
      </c>
      <c r="T165" s="82"/>
      <c r="U165" s="85"/>
      <c r="V165" s="80" t="s">
        <v>116</v>
      </c>
      <c r="W165" s="85"/>
      <c r="X165" s="80" t="s">
        <v>344</v>
      </c>
      <c r="Y165" s="80" t="s">
        <v>344</v>
      </c>
      <c r="Z165" s="85"/>
      <c r="AA165" s="185"/>
      <c r="AB165" s="85"/>
      <c r="AC165" s="85">
        <v>10</v>
      </c>
      <c r="AD165" s="82" t="s">
        <v>113</v>
      </c>
      <c r="AE165" s="82">
        <v>0.4</v>
      </c>
      <c r="AF165" s="130">
        <f>Table14[[#This Row],[Quantity]]*Table14[[#This Row],[Heat Load (KW)]]</f>
        <v>0</v>
      </c>
      <c r="AG165" s="82">
        <v>1</v>
      </c>
      <c r="AH165" s="137"/>
      <c r="AI165" s="137"/>
      <c r="AJ165" s="137"/>
      <c r="AK165" s="137"/>
      <c r="AL165" s="85" t="s">
        <v>114</v>
      </c>
      <c r="AM165" s="82">
        <v>120</v>
      </c>
      <c r="AN165" s="82">
        <v>3.5</v>
      </c>
      <c r="AO165" s="2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5" s="195">
        <f>Table14[[#This Row],[Volt-Amperes]]*Table14[[#This Row],[Quantity]]/1000</f>
        <v>0</v>
      </c>
      <c r="AQ165" s="82">
        <v>90</v>
      </c>
      <c r="AR165" s="213">
        <f>Table14[[#This Row],[Quantity]]*Table14[[#This Row],[Volt-Amperes]]*(10^-3)*Table14[[#This Row],[Power Factor (%)]]*0.01</f>
        <v>0</v>
      </c>
      <c r="AS165" s="85" t="s">
        <v>345</v>
      </c>
      <c r="AT165" s="85">
        <v>0.4</v>
      </c>
      <c r="AU165" s="80">
        <v>20</v>
      </c>
      <c r="AV165" s="85" t="s">
        <v>204</v>
      </c>
      <c r="AW165" s="85" t="s">
        <v>117</v>
      </c>
      <c r="AX165" s="85" t="s">
        <v>117</v>
      </c>
      <c r="AY165" s="85" t="s">
        <v>204</v>
      </c>
      <c r="AZ165" s="85" t="s">
        <v>118</v>
      </c>
      <c r="BA165" s="85" t="s">
        <v>119</v>
      </c>
      <c r="BB165" s="85" t="s">
        <v>361</v>
      </c>
      <c r="BC165" s="85" t="s">
        <v>166</v>
      </c>
      <c r="BD165" s="85" t="s">
        <v>116</v>
      </c>
      <c r="BE165" s="85" t="s">
        <v>254</v>
      </c>
      <c r="BF165" s="85">
        <v>0</v>
      </c>
      <c r="BG165" s="146" t="str">
        <f>IF(OR(Table14[[#This Row],[Volts]]&gt;50,Table14[[#This Row],[Amps]]&gt;100),"Yes","No")</f>
        <v>Yes</v>
      </c>
      <c r="BH165" s="85" t="s">
        <v>205</v>
      </c>
      <c r="BI165" s="85" t="s">
        <v>205</v>
      </c>
      <c r="BJ165" s="85" t="s">
        <v>147</v>
      </c>
      <c r="BK165" s="415"/>
      <c r="BL165" s="72" t="str">
        <f>CONCATENATE($BL$5,Table14[[#This Row],[WBS Name]])</f>
        <v>C_LLRF</v>
      </c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</row>
    <row r="166" spans="1:105" ht="78.150000000000006" thickBot="1" x14ac:dyDescent="0.25">
      <c r="A166" s="419" t="s">
        <v>509</v>
      </c>
      <c r="B166" s="465">
        <f t="shared" si="11"/>
        <v>121.3</v>
      </c>
      <c r="C166" s="466" t="str">
        <f t="shared" si="10"/>
        <v>121.3.04</v>
      </c>
      <c r="D166" s="422" t="s">
        <v>340</v>
      </c>
      <c r="E166" s="422" t="s">
        <v>102</v>
      </c>
      <c r="F166" s="423" t="s">
        <v>297</v>
      </c>
      <c r="G166" s="423" t="s">
        <v>13</v>
      </c>
      <c r="H166" s="423" t="s">
        <v>510</v>
      </c>
      <c r="I166" s="423" t="s">
        <v>448</v>
      </c>
      <c r="J166" s="423" t="s">
        <v>511</v>
      </c>
      <c r="K166" s="423"/>
      <c r="L166" s="424">
        <v>6</v>
      </c>
      <c r="M166" s="425" t="s">
        <v>253</v>
      </c>
      <c r="N166" s="425" t="s">
        <v>143</v>
      </c>
      <c r="O166" s="468">
        <v>0.3</v>
      </c>
      <c r="P166" s="425" t="s">
        <v>108</v>
      </c>
      <c r="Q166" s="427">
        <v>144</v>
      </c>
      <c r="R166" s="427">
        <v>30</v>
      </c>
      <c r="S166" s="427">
        <v>96</v>
      </c>
      <c r="T166" s="427"/>
      <c r="U166" s="428"/>
      <c r="V166" s="428"/>
      <c r="W166" s="428"/>
      <c r="X166" s="428"/>
      <c r="Y166" s="428"/>
      <c r="Z166" s="428"/>
      <c r="AA166" s="428"/>
      <c r="AB166" s="428"/>
      <c r="AC166" s="428"/>
      <c r="AD166" s="427" t="s">
        <v>113</v>
      </c>
      <c r="AE166" s="427">
        <v>0.4</v>
      </c>
      <c r="AF166" s="429">
        <f>Table14[[#This Row],[Quantity]]*Table14[[#This Row],[Heat Load (KW)]]</f>
        <v>2.4000000000000004</v>
      </c>
      <c r="AG166" s="428"/>
      <c r="AH166" s="428"/>
      <c r="AI166" s="428"/>
      <c r="AJ166" s="428"/>
      <c r="AK166" s="428"/>
      <c r="AL166" s="431" t="s">
        <v>114</v>
      </c>
      <c r="AM166" s="427">
        <v>120</v>
      </c>
      <c r="AN166" s="427">
        <v>3.5</v>
      </c>
      <c r="AO166" s="469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6" s="239">
        <f>Table14[[#This Row],[Volt-Amperes]]*Table14[[#This Row],[Quantity]]/1000</f>
        <v>2.52</v>
      </c>
      <c r="AQ166" s="427">
        <v>90</v>
      </c>
      <c r="AR166" s="470">
        <f>Table14[[#This Row],[Quantity]]*Table14[[#This Row],[Volt-Amperes]]*(10^-3)*Table14[[#This Row],[Power Factor (%)]]*0.01</f>
        <v>2.2680000000000002</v>
      </c>
      <c r="AS166" s="431"/>
      <c r="AT166" s="431"/>
      <c r="AU166" s="425"/>
      <c r="AV166" s="431"/>
      <c r="AW166" s="431"/>
      <c r="AX166" s="431" t="s">
        <v>117</v>
      </c>
      <c r="AY166" s="431" t="s">
        <v>204</v>
      </c>
      <c r="AZ166" s="431"/>
      <c r="BA166" s="431" t="s">
        <v>119</v>
      </c>
      <c r="BB166" s="431" t="s">
        <v>120</v>
      </c>
      <c r="BC166" s="431"/>
      <c r="BD166" s="431" t="s">
        <v>116</v>
      </c>
      <c r="BE166" s="431" t="s">
        <v>254</v>
      </c>
      <c r="BF166" s="431"/>
      <c r="BG166" s="471" t="str">
        <f>IF(OR(Table14[[#This Row],[Volts]]&gt;50,Table14[[#This Row],[Amps]]&gt;100),"Yes","No")</f>
        <v>Yes</v>
      </c>
      <c r="BH166" s="431" t="s">
        <v>205</v>
      </c>
      <c r="BI166" s="431" t="s">
        <v>205</v>
      </c>
      <c r="BJ166" s="431" t="s">
        <v>147</v>
      </c>
      <c r="BK166" s="434" t="s">
        <v>367</v>
      </c>
      <c r="BL166" s="72" t="str">
        <f>CONCATENATE($BL$5,Table14[[#This Row],[WBS Name]])</f>
        <v>C_LLRF</v>
      </c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</row>
    <row r="167" spans="1:105" ht="38.75" x14ac:dyDescent="0.2">
      <c r="A167" s="76" t="s">
        <v>512</v>
      </c>
      <c r="B167" s="122">
        <f t="shared" si="11"/>
        <v>121.3</v>
      </c>
      <c r="C167" s="123" t="str">
        <f t="shared" si="10"/>
        <v>121.3.04</v>
      </c>
      <c r="D167" s="19" t="s">
        <v>340</v>
      </c>
      <c r="E167" s="70" t="s">
        <v>102</v>
      </c>
      <c r="F167" s="20" t="s">
        <v>297</v>
      </c>
      <c r="G167" s="20" t="s">
        <v>13</v>
      </c>
      <c r="H167" s="20"/>
      <c r="I167" s="20" t="s">
        <v>369</v>
      </c>
      <c r="J167" s="76" t="s">
        <v>513</v>
      </c>
      <c r="K167" s="76"/>
      <c r="L167" s="21">
        <v>1</v>
      </c>
      <c r="M167" s="80" t="s">
        <v>253</v>
      </c>
      <c r="N167" s="80" t="s">
        <v>143</v>
      </c>
      <c r="O167" s="124">
        <v>0.3</v>
      </c>
      <c r="P167" s="81" t="s">
        <v>108</v>
      </c>
      <c r="Q167" s="82">
        <v>60</v>
      </c>
      <c r="R167" s="82">
        <v>66</v>
      </c>
      <c r="S167" s="82">
        <v>48</v>
      </c>
      <c r="T167" s="86"/>
      <c r="U167" s="87"/>
      <c r="V167" s="81" t="s">
        <v>116</v>
      </c>
      <c r="W167" s="87"/>
      <c r="X167" s="80" t="s">
        <v>344</v>
      </c>
      <c r="Y167" s="80" t="s">
        <v>344</v>
      </c>
      <c r="Z167" s="85"/>
      <c r="AA167" s="90"/>
      <c r="AB167" s="87"/>
      <c r="AC167" s="87">
        <v>10</v>
      </c>
      <c r="AD167" s="82" t="s">
        <v>113</v>
      </c>
      <c r="AE167" s="82">
        <v>0.4</v>
      </c>
      <c r="AF167" s="125">
        <f>Table14[[#This Row],[Quantity]]*Table14[[#This Row],[Heat Load (KW)]]</f>
        <v>0.4</v>
      </c>
      <c r="AG167" s="91">
        <v>1</v>
      </c>
      <c r="AH167" s="137"/>
      <c r="AI167" s="137"/>
      <c r="AJ167" s="137"/>
      <c r="AK167" s="137"/>
      <c r="AL167" s="85" t="s">
        <v>114</v>
      </c>
      <c r="AM167" s="82">
        <v>120</v>
      </c>
      <c r="AN167" s="82">
        <v>3.5</v>
      </c>
      <c r="AO167" s="21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420</v>
      </c>
      <c r="AP167" s="191">
        <f>Table14[[#This Row],[Volt-Amperes]]*Table14[[#This Row],[Quantity]]/1000</f>
        <v>0.42</v>
      </c>
      <c r="AQ167" s="86">
        <v>100</v>
      </c>
      <c r="AR167" s="215">
        <f>Table14[[#This Row],[Quantity]]*Table14[[#This Row],[Volt-Amperes]]*(10^-3)*Table14[[#This Row],[Power Factor (%)]]*0.01</f>
        <v>0.42</v>
      </c>
      <c r="AS167" s="87"/>
      <c r="AT167" s="87"/>
      <c r="AU167" s="80"/>
      <c r="AV167" s="85"/>
      <c r="AW167" s="87"/>
      <c r="AX167" s="87"/>
      <c r="AY167" s="87"/>
      <c r="AZ167" s="150" t="s">
        <v>165</v>
      </c>
      <c r="BA167" s="150" t="s">
        <v>119</v>
      </c>
      <c r="BB167" s="150" t="s">
        <v>120</v>
      </c>
      <c r="BC167" s="150" t="s">
        <v>121</v>
      </c>
      <c r="BD167" s="87" t="s">
        <v>116</v>
      </c>
      <c r="BE167" s="87" t="s">
        <v>130</v>
      </c>
      <c r="BF167" s="87">
        <v>16</v>
      </c>
      <c r="BG167" s="129" t="str">
        <f>IF(OR(Table14[[#This Row],[Volts]]&gt;50,Table14[[#This Row],[Amps]]&gt;100),"Yes","No")</f>
        <v>Yes</v>
      </c>
      <c r="BH167" s="87" t="s">
        <v>205</v>
      </c>
      <c r="BI167" s="87" t="s">
        <v>205</v>
      </c>
      <c r="BJ167" s="87" t="s">
        <v>147</v>
      </c>
      <c r="BK167" s="89" t="s">
        <v>514</v>
      </c>
      <c r="BL167" s="72" t="str">
        <f>CONCATENATE($BL$5,Table14[[#This Row],[WBS Name]])</f>
        <v>C_LLRF</v>
      </c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</row>
    <row r="168" spans="1:105" ht="38.75" x14ac:dyDescent="0.2">
      <c r="A168" s="76" t="s">
        <v>515</v>
      </c>
      <c r="B168" s="179">
        <f t="shared" si="11"/>
        <v>121.3</v>
      </c>
      <c r="C168" s="176" t="str">
        <f t="shared" si="10"/>
        <v>121.3.05</v>
      </c>
      <c r="D168" s="19" t="s">
        <v>149</v>
      </c>
      <c r="E168" s="70" t="s">
        <v>102</v>
      </c>
      <c r="F168" s="20" t="s">
        <v>251</v>
      </c>
      <c r="G168" s="20" t="s">
        <v>516</v>
      </c>
      <c r="H168" s="20"/>
      <c r="I168" s="20" t="s">
        <v>19</v>
      </c>
      <c r="J168" s="76" t="s">
        <v>517</v>
      </c>
      <c r="K168" s="76"/>
      <c r="L168" s="21">
        <v>2</v>
      </c>
      <c r="M168" s="80" t="s">
        <v>253</v>
      </c>
      <c r="N168" s="80" t="s">
        <v>107</v>
      </c>
      <c r="O168" s="77">
        <v>0.15</v>
      </c>
      <c r="P168" s="81" t="s">
        <v>108</v>
      </c>
      <c r="Q168" s="82">
        <v>32</v>
      </c>
      <c r="R168" s="82">
        <v>24</v>
      </c>
      <c r="S168" s="82">
        <v>96</v>
      </c>
      <c r="T168" s="86"/>
      <c r="U168" s="87"/>
      <c r="V168" s="81" t="s">
        <v>117</v>
      </c>
      <c r="W168" s="87"/>
      <c r="X168" s="80" t="s">
        <v>518</v>
      </c>
      <c r="Y168" s="80" t="s">
        <v>518</v>
      </c>
      <c r="Z168" s="85">
        <v>55</v>
      </c>
      <c r="AA168" s="90"/>
      <c r="AB168" s="87"/>
      <c r="AC168" s="87">
        <v>900</v>
      </c>
      <c r="AD168" s="82" t="s">
        <v>113</v>
      </c>
      <c r="AE168" s="82">
        <v>4.5</v>
      </c>
      <c r="AF168" s="84">
        <f>Table14[[#This Row],[Quantity]]*Table14[[#This Row],[Heat Load (KW)]]</f>
        <v>9</v>
      </c>
      <c r="AG168" s="82">
        <v>0.8</v>
      </c>
      <c r="AH168" s="137"/>
      <c r="AI168" s="137"/>
      <c r="AJ168" s="137"/>
      <c r="AK168" s="137"/>
      <c r="AL168" s="85" t="s">
        <v>210</v>
      </c>
      <c r="AM168" s="82">
        <v>208</v>
      </c>
      <c r="AN168" s="91">
        <v>103.4</v>
      </c>
      <c r="AO16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37251.563128545356</v>
      </c>
      <c r="AP168" s="192">
        <f>Table14[[#This Row],[Volt-Amperes]]*Table14[[#This Row],[Quantity]]/1000</f>
        <v>74.503126257090713</v>
      </c>
      <c r="AQ168" s="86">
        <v>86</v>
      </c>
      <c r="AR168" s="74">
        <f>Table14[[#This Row],[Quantity]]*Table14[[#This Row],[Volt-Amperes]]*(10^-3)*Table14[[#This Row],[Power Factor (%)]]*0.01</f>
        <v>64.072688581098006</v>
      </c>
      <c r="AS168" s="87" t="s">
        <v>519</v>
      </c>
      <c r="AT168" s="87"/>
      <c r="AU168" s="80"/>
      <c r="AV168" s="85"/>
      <c r="AW168" s="87"/>
      <c r="AX168" s="87"/>
      <c r="AY168" s="87"/>
      <c r="AZ168" s="87" t="s">
        <v>155</v>
      </c>
      <c r="BA168" s="87" t="s">
        <v>119</v>
      </c>
      <c r="BB168" s="87" t="s">
        <v>120</v>
      </c>
      <c r="BC168" s="87" t="s">
        <v>211</v>
      </c>
      <c r="BD168" s="87" t="s">
        <v>116</v>
      </c>
      <c r="BE168" s="87" t="s">
        <v>122</v>
      </c>
      <c r="BF168" s="87">
        <v>82</v>
      </c>
      <c r="BG168" s="178" t="str">
        <f>IF(OR(Table14[[#This Row],[Volts]]&gt;50,Table14[[#This Row],[Amps]]&gt;100),"Yes","No")</f>
        <v>Yes</v>
      </c>
      <c r="BH168" s="87" t="s">
        <v>117</v>
      </c>
      <c r="BI168" s="87" t="s">
        <v>116</v>
      </c>
      <c r="BJ168" s="87" t="s">
        <v>123</v>
      </c>
      <c r="BK168" s="89" t="s">
        <v>520</v>
      </c>
      <c r="BL168" s="72" t="str">
        <f>CONCATENATE($BL$5,Table14[[#This Row],[WBS Name]])</f>
        <v>C_Magnets</v>
      </c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</row>
    <row r="169" spans="1:105" ht="25.85" x14ac:dyDescent="0.2">
      <c r="A169" s="76" t="s">
        <v>521</v>
      </c>
      <c r="B169" s="179">
        <f t="shared" si="11"/>
        <v>121.3</v>
      </c>
      <c r="C169" s="176" t="str">
        <f t="shared" si="10"/>
        <v>121.3.05</v>
      </c>
      <c r="D169" s="19" t="s">
        <v>149</v>
      </c>
      <c r="E169" s="70" t="s">
        <v>102</v>
      </c>
      <c r="F169" s="20" t="s">
        <v>251</v>
      </c>
      <c r="G169" s="20" t="s">
        <v>522</v>
      </c>
      <c r="H169" s="20"/>
      <c r="I169" s="20" t="s">
        <v>162</v>
      </c>
      <c r="J169" s="20"/>
      <c r="K169" s="20"/>
      <c r="L169" s="21">
        <v>8</v>
      </c>
      <c r="M169" s="80" t="s">
        <v>253</v>
      </c>
      <c r="N169" s="80" t="s">
        <v>107</v>
      </c>
      <c r="O169" s="77">
        <v>0.15</v>
      </c>
      <c r="P169" s="137"/>
      <c r="Q169" s="137"/>
      <c r="R169" s="137"/>
      <c r="S169" s="137"/>
      <c r="T169" s="86"/>
      <c r="U169" s="87"/>
      <c r="V169" s="81"/>
      <c r="W169" s="87"/>
      <c r="X169" s="80" t="s">
        <v>518</v>
      </c>
      <c r="Y169" s="80" t="s">
        <v>518</v>
      </c>
      <c r="Z169" s="85">
        <v>55</v>
      </c>
      <c r="AA169" s="90"/>
      <c r="AB169" s="87"/>
      <c r="AC169" s="87"/>
      <c r="AD169" s="137"/>
      <c r="AE169" s="137"/>
      <c r="AF169" s="84">
        <f>Table14[[#This Row],[Quantity]]*Table14[[#This Row],[Heat Load (KW)]]</f>
        <v>0</v>
      </c>
      <c r="AG169" s="82">
        <v>0.5</v>
      </c>
      <c r="AH169" s="137"/>
      <c r="AI169" s="137"/>
      <c r="AJ169" s="137"/>
      <c r="AK169" s="137"/>
      <c r="AL169" s="203"/>
      <c r="AM169" s="137"/>
      <c r="AN169" s="137"/>
      <c r="AO16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69" s="192">
        <f>Table14[[#This Row],[Volt-Amperes]]*Table14[[#This Row],[Quantity]]/1000</f>
        <v>0</v>
      </c>
      <c r="AQ169" s="86">
        <v>86</v>
      </c>
      <c r="AR169" s="74">
        <f>Table14[[#This Row],[Quantity]]*Table14[[#This Row],[Volt-Amperes]]*(10^-3)*Table14[[#This Row],[Power Factor (%)]]*0.01</f>
        <v>0</v>
      </c>
      <c r="AS169" s="87" t="s">
        <v>291</v>
      </c>
      <c r="AT169" s="87">
        <v>2.4</v>
      </c>
      <c r="AU169" s="80">
        <v>20</v>
      </c>
      <c r="AV169" s="85" t="s">
        <v>116</v>
      </c>
      <c r="AW169" s="87" t="s">
        <v>116</v>
      </c>
      <c r="AX169" s="87" t="s">
        <v>117</v>
      </c>
      <c r="AY169" s="87" t="s">
        <v>117</v>
      </c>
      <c r="AZ169" s="87" t="s">
        <v>523</v>
      </c>
      <c r="BA169" s="87"/>
      <c r="BB169" s="87"/>
      <c r="BC169" s="87"/>
      <c r="BD169" s="87" t="s">
        <v>116</v>
      </c>
      <c r="BE169" s="87" t="s">
        <v>122</v>
      </c>
      <c r="BF169" s="272">
        <v>32</v>
      </c>
      <c r="BG169" s="178" t="str">
        <f>IF(OR(Table14[[#This Row],[Volts]]&gt;50,Table14[[#This Row],[Amps]]&gt;100),"Yes","No")</f>
        <v>No</v>
      </c>
      <c r="BH169" s="87" t="s">
        <v>117</v>
      </c>
      <c r="BI169" s="87" t="s">
        <v>116</v>
      </c>
      <c r="BJ169" s="87"/>
      <c r="BK169" s="89"/>
      <c r="BL169" s="72" t="str">
        <f>CONCATENATE($BL$5,Table14[[#This Row],[WBS Name]])</f>
        <v>C_Magnets</v>
      </c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</row>
    <row r="170" spans="1:105" ht="25.85" x14ac:dyDescent="0.2">
      <c r="A170" s="76" t="s">
        <v>524</v>
      </c>
      <c r="B170" s="179">
        <f t="shared" si="11"/>
        <v>121.3</v>
      </c>
      <c r="C170" s="176" t="str">
        <f t="shared" si="10"/>
        <v>121.3.05</v>
      </c>
      <c r="D170" s="19" t="s">
        <v>149</v>
      </c>
      <c r="E170" s="70" t="s">
        <v>102</v>
      </c>
      <c r="F170" s="20" t="s">
        <v>251</v>
      </c>
      <c r="G170" s="20" t="s">
        <v>186</v>
      </c>
      <c r="H170" s="20"/>
      <c r="I170" s="20" t="s">
        <v>162</v>
      </c>
      <c r="J170" s="20"/>
      <c r="K170" s="20"/>
      <c r="L170" s="21">
        <v>16</v>
      </c>
      <c r="M170" s="80" t="s">
        <v>253</v>
      </c>
      <c r="N170" s="80" t="s">
        <v>107</v>
      </c>
      <c r="O170" s="77">
        <v>0.15</v>
      </c>
      <c r="P170" s="137"/>
      <c r="Q170" s="137"/>
      <c r="R170" s="137"/>
      <c r="S170" s="137"/>
      <c r="T170" s="86"/>
      <c r="U170" s="87"/>
      <c r="V170" s="81"/>
      <c r="W170" s="87"/>
      <c r="X170" s="80" t="s">
        <v>518</v>
      </c>
      <c r="Y170" s="80" t="s">
        <v>518</v>
      </c>
      <c r="Z170" s="85">
        <v>55</v>
      </c>
      <c r="AA170" s="90"/>
      <c r="AB170" s="87"/>
      <c r="AC170" s="87"/>
      <c r="AD170" s="137"/>
      <c r="AE170" s="137"/>
      <c r="AF170" s="84">
        <f>Table14[[#This Row],[Quantity]]*Table14[[#This Row],[Heat Load (KW)]]</f>
        <v>0</v>
      </c>
      <c r="AG170" s="82">
        <v>0.04</v>
      </c>
      <c r="AH170" s="137"/>
      <c r="AI170" s="137"/>
      <c r="AJ170" s="137"/>
      <c r="AK170" s="137"/>
      <c r="AL170" s="203"/>
      <c r="AM170" s="137"/>
      <c r="AN170" s="137"/>
      <c r="AO17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0" s="192">
        <f>Table14[[#This Row],[Volt-Amperes]]*Table14[[#This Row],[Quantity]]/1000</f>
        <v>0</v>
      </c>
      <c r="AQ170" s="86">
        <v>86</v>
      </c>
      <c r="AR170" s="74">
        <f>Table14[[#This Row],[Quantity]]*Table14[[#This Row],[Volt-Amperes]]*(10^-3)*Table14[[#This Row],[Power Factor (%)]]*0.01</f>
        <v>0</v>
      </c>
      <c r="AS170" s="87" t="s">
        <v>291</v>
      </c>
      <c r="AT170" s="87">
        <v>2.4</v>
      </c>
      <c r="AU170" s="80">
        <v>20</v>
      </c>
      <c r="AV170" s="85" t="s">
        <v>116</v>
      </c>
      <c r="AW170" s="87" t="s">
        <v>116</v>
      </c>
      <c r="AX170" s="87" t="s">
        <v>117</v>
      </c>
      <c r="AY170" s="87" t="s">
        <v>117</v>
      </c>
      <c r="AZ170" s="87" t="s">
        <v>523</v>
      </c>
      <c r="BA170" s="87"/>
      <c r="BB170" s="87"/>
      <c r="BC170" s="87"/>
      <c r="BD170" s="87" t="s">
        <v>116</v>
      </c>
      <c r="BE170" s="87" t="s">
        <v>122</v>
      </c>
      <c r="BF170" s="272">
        <v>50</v>
      </c>
      <c r="BG170" s="178" t="str">
        <f>IF(OR(Table14[[#This Row],[Volts]]&gt;50,Table14[[#This Row],[Amps]]&gt;100),"Yes","No")</f>
        <v>No</v>
      </c>
      <c r="BH170" s="87" t="s">
        <v>117</v>
      </c>
      <c r="BI170" s="87" t="s">
        <v>116</v>
      </c>
      <c r="BJ170" s="87"/>
      <c r="BK170" s="89"/>
      <c r="BL170" s="72" t="str">
        <f>CONCATENATE($BL$5,Table14[[#This Row],[WBS Name]])</f>
        <v>C_Magnets</v>
      </c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</row>
    <row r="171" spans="1:105" ht="12.9" x14ac:dyDescent="0.2">
      <c r="A171" s="76" t="s">
        <v>525</v>
      </c>
      <c r="B171" s="179">
        <f t="shared" si="11"/>
        <v>121.3</v>
      </c>
      <c r="C171" s="176" t="str">
        <f t="shared" si="10"/>
        <v>121.3.05</v>
      </c>
      <c r="D171" s="19" t="s">
        <v>149</v>
      </c>
      <c r="E171" s="19" t="s">
        <v>334</v>
      </c>
      <c r="F171" s="20" t="s">
        <v>526</v>
      </c>
      <c r="G171" s="20" t="s">
        <v>522</v>
      </c>
      <c r="H171" s="20"/>
      <c r="I171" s="20" t="s">
        <v>527</v>
      </c>
      <c r="J171" s="20"/>
      <c r="K171" s="20"/>
      <c r="L171" s="21">
        <v>8</v>
      </c>
      <c r="M171" s="80" t="s">
        <v>253</v>
      </c>
      <c r="N171" s="80" t="s">
        <v>107</v>
      </c>
      <c r="O171" s="77">
        <v>0.15</v>
      </c>
      <c r="P171" s="137"/>
      <c r="Q171" s="137"/>
      <c r="R171" s="137"/>
      <c r="S171" s="137"/>
      <c r="T171" s="86"/>
      <c r="U171" s="87"/>
      <c r="V171" s="81"/>
      <c r="W171" s="87"/>
      <c r="X171" s="80" t="s">
        <v>518</v>
      </c>
      <c r="Y171" s="80" t="s">
        <v>518</v>
      </c>
      <c r="Z171" s="85">
        <v>55</v>
      </c>
      <c r="AA171" s="90"/>
      <c r="AB171" s="87"/>
      <c r="AC171" s="87"/>
      <c r="AD171" s="137"/>
      <c r="AE171" s="137"/>
      <c r="AF171" s="84">
        <f>Table14[[#This Row],[Quantity]]*Table14[[#This Row],[Heat Load (KW)]]</f>
        <v>0</v>
      </c>
      <c r="AG171" s="82">
        <v>0.5</v>
      </c>
      <c r="AH171" s="137"/>
      <c r="AI171" s="137"/>
      <c r="AJ171" s="137"/>
      <c r="AK171" s="137"/>
      <c r="AL171" s="203"/>
      <c r="AM171" s="137"/>
      <c r="AN171" s="137"/>
      <c r="AO17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1" s="192">
        <f>Table14[[#This Row],[Volt-Amperes]]*Table14[[#This Row],[Quantity]]/1000</f>
        <v>0</v>
      </c>
      <c r="AQ171" s="86">
        <v>100</v>
      </c>
      <c r="AR171" s="74">
        <f>Table14[[#This Row],[Quantity]]*Table14[[#This Row],[Volt-Amperes]]*(10^-3)*Table14[[#This Row],[Power Factor (%)]]*0.01</f>
        <v>0</v>
      </c>
      <c r="AS171" s="87"/>
      <c r="AT171" s="87"/>
      <c r="AU171" s="80"/>
      <c r="AV171" s="85"/>
      <c r="AW171" s="87"/>
      <c r="AX171" s="87"/>
      <c r="AY171" s="87"/>
      <c r="AZ171" s="137"/>
      <c r="BA171" s="137"/>
      <c r="BB171" s="137"/>
      <c r="BC171" s="137"/>
      <c r="BD171" s="87"/>
      <c r="BE171" s="87"/>
      <c r="BF171" s="272">
        <v>16</v>
      </c>
      <c r="BG171" s="178" t="str">
        <f>IF(OR(Table14[[#This Row],[Volts]]&gt;50,Table14[[#This Row],[Amps]]&gt;100),"Yes","No")</f>
        <v>No</v>
      </c>
      <c r="BH171" s="87"/>
      <c r="BI171" s="87"/>
      <c r="BJ171" s="87"/>
      <c r="BK171" s="89"/>
      <c r="BL171" s="72" t="str">
        <f>CONCATENATE($BL$5,Table14[[#This Row],[WBS Name]])</f>
        <v>C_Magnets</v>
      </c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</row>
    <row r="172" spans="1:105" ht="25.85" x14ac:dyDescent="0.2">
      <c r="A172" s="76" t="s">
        <v>528</v>
      </c>
      <c r="B172" s="179">
        <f t="shared" si="11"/>
        <v>121.3</v>
      </c>
      <c r="C172" s="144" t="str">
        <f t="shared" si="10"/>
        <v>121.3.05</v>
      </c>
      <c r="D172" s="19" t="s">
        <v>149</v>
      </c>
      <c r="E172" s="19" t="s">
        <v>334</v>
      </c>
      <c r="F172" s="20" t="s">
        <v>526</v>
      </c>
      <c r="G172" s="20" t="s">
        <v>186</v>
      </c>
      <c r="H172" s="20"/>
      <c r="I172" s="20" t="s">
        <v>527</v>
      </c>
      <c r="J172" s="20"/>
      <c r="K172" s="20"/>
      <c r="L172" s="21">
        <v>16</v>
      </c>
      <c r="M172" s="80" t="s">
        <v>253</v>
      </c>
      <c r="N172" s="80" t="s">
        <v>107</v>
      </c>
      <c r="O172" s="141">
        <v>0.15</v>
      </c>
      <c r="P172" s="137"/>
      <c r="Q172" s="137"/>
      <c r="R172" s="137"/>
      <c r="S172" s="137"/>
      <c r="T172" s="86"/>
      <c r="U172" s="87"/>
      <c r="V172" s="81"/>
      <c r="W172" s="87"/>
      <c r="X172" s="80" t="s">
        <v>518</v>
      </c>
      <c r="Y172" s="80" t="s">
        <v>518</v>
      </c>
      <c r="Z172" s="85">
        <v>55</v>
      </c>
      <c r="AA172" s="90"/>
      <c r="AB172" s="87"/>
      <c r="AC172" s="87"/>
      <c r="AD172" s="137"/>
      <c r="AE172" s="137"/>
      <c r="AF172" s="142">
        <f>Table14[[#This Row],[Quantity]]*Table14[[#This Row],[Heat Load (KW)]]</f>
        <v>0</v>
      </c>
      <c r="AG172" s="82">
        <v>0.8</v>
      </c>
      <c r="AH172" s="137"/>
      <c r="AI172" s="137"/>
      <c r="AJ172" s="137"/>
      <c r="AK172" s="137"/>
      <c r="AL172" s="203"/>
      <c r="AM172" s="137"/>
      <c r="AN172" s="137"/>
      <c r="AO172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2" s="192">
        <f>Table14[[#This Row],[Volt-Amperes]]*Table14[[#This Row],[Quantity]]/1000</f>
        <v>0</v>
      </c>
      <c r="AQ172" s="86">
        <v>100</v>
      </c>
      <c r="AR172" s="198">
        <f>Table14[[#This Row],[Quantity]]*Table14[[#This Row],[Volt-Amperes]]*(10^-3)*Table14[[#This Row],[Power Factor (%)]]*0.01</f>
        <v>0</v>
      </c>
      <c r="AS172" s="87"/>
      <c r="AT172" s="87"/>
      <c r="AU172" s="80"/>
      <c r="AV172" s="85"/>
      <c r="AW172" s="87"/>
      <c r="AX172" s="87"/>
      <c r="AY172" s="87"/>
      <c r="AZ172" s="137"/>
      <c r="BA172" s="137"/>
      <c r="BB172" s="137"/>
      <c r="BC172" s="137"/>
      <c r="BD172" s="87"/>
      <c r="BE172" s="87"/>
      <c r="BF172" s="272">
        <v>32</v>
      </c>
      <c r="BG172" s="190" t="str">
        <f>IF(OR(Table14[[#This Row],[Volts]]&gt;50,Table14[[#This Row],[Amps]]&gt;100),"Yes","No")</f>
        <v>No</v>
      </c>
      <c r="BH172" s="87"/>
      <c r="BI172" s="87"/>
      <c r="BJ172" s="87"/>
      <c r="BK172" s="89"/>
      <c r="BL172" s="72" t="str">
        <f>CONCATENATE($BL$5,Table14[[#This Row],[WBS Name]])</f>
        <v>C_Magnets</v>
      </c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</row>
    <row r="173" spans="1:105" ht="38.75" x14ac:dyDescent="0.2">
      <c r="A173" s="76" t="s">
        <v>529</v>
      </c>
      <c r="B173" s="179">
        <f t="shared" si="11"/>
        <v>121.3</v>
      </c>
      <c r="C173" s="144" t="str">
        <f t="shared" si="10"/>
        <v>121.3.05</v>
      </c>
      <c r="D173" s="19" t="s">
        <v>149</v>
      </c>
      <c r="E173" s="70" t="s">
        <v>102</v>
      </c>
      <c r="F173" s="20" t="s">
        <v>272</v>
      </c>
      <c r="G173" s="20" t="s">
        <v>516</v>
      </c>
      <c r="H173" s="20"/>
      <c r="I173" s="20" t="s">
        <v>19</v>
      </c>
      <c r="J173" s="76" t="s">
        <v>530</v>
      </c>
      <c r="K173" s="76"/>
      <c r="L173" s="21">
        <v>4</v>
      </c>
      <c r="M173" s="80" t="s">
        <v>253</v>
      </c>
      <c r="N173" s="80" t="s">
        <v>107</v>
      </c>
      <c r="O173" s="156">
        <f>VLOOKUP($N173,SourceReq,2,FALSE)</f>
        <v>0.05</v>
      </c>
      <c r="P173" s="81" t="s">
        <v>108</v>
      </c>
      <c r="Q173" s="82">
        <v>32</v>
      </c>
      <c r="R173" s="82">
        <v>24</v>
      </c>
      <c r="S173" s="82">
        <v>96</v>
      </c>
      <c r="T173" s="86"/>
      <c r="U173" s="87"/>
      <c r="V173" s="81" t="s">
        <v>117</v>
      </c>
      <c r="W173" s="87"/>
      <c r="X173" s="80" t="s">
        <v>518</v>
      </c>
      <c r="Y173" s="80" t="s">
        <v>518</v>
      </c>
      <c r="Z173" s="85">
        <v>55</v>
      </c>
      <c r="AA173" s="109"/>
      <c r="AB173" s="108"/>
      <c r="AC173" s="87">
        <v>900</v>
      </c>
      <c r="AD173" s="82" t="s">
        <v>113</v>
      </c>
      <c r="AE173" s="107">
        <v>1.62</v>
      </c>
      <c r="AF173" s="157">
        <f>Table14[[#This Row],[Quantity]]*Table14[[#This Row],[Heat Load (KW)]]</f>
        <v>6.48</v>
      </c>
      <c r="AG173" s="137"/>
      <c r="AH173" s="137"/>
      <c r="AI173" s="137"/>
      <c r="AJ173" s="137"/>
      <c r="AK173" s="137"/>
      <c r="AL173" s="105" t="s">
        <v>210</v>
      </c>
      <c r="AM173" s="107">
        <v>208</v>
      </c>
      <c r="AN173" s="107">
        <v>103.4</v>
      </c>
      <c r="AO173" s="197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37251.563128545356</v>
      </c>
      <c r="AP173" s="193">
        <f>Table14[[#This Row],[Volt-Amperes]]*Table14[[#This Row],[Quantity]]/1000</f>
        <v>149.00625251418143</v>
      </c>
      <c r="AQ173" s="188">
        <v>86</v>
      </c>
      <c r="AR173" s="199">
        <f>Table14[[#This Row],[Quantity]]*Table14[[#This Row],[Volt-Amperes]]*(10^-3)*Table14[[#This Row],[Power Factor (%)]]*0.01</f>
        <v>128.14537716219601</v>
      </c>
      <c r="AS173" s="86" t="s">
        <v>519</v>
      </c>
      <c r="AT173" s="108"/>
      <c r="AU173" s="103"/>
      <c r="AV173" s="105"/>
      <c r="AW173" s="108"/>
      <c r="AX173" s="108"/>
      <c r="AY173" s="108"/>
      <c r="AZ173" s="108" t="s">
        <v>155</v>
      </c>
      <c r="BA173" s="87" t="s">
        <v>119</v>
      </c>
      <c r="BB173" s="87" t="s">
        <v>120</v>
      </c>
      <c r="BC173" s="87" t="s">
        <v>211</v>
      </c>
      <c r="BD173" s="87" t="s">
        <v>116</v>
      </c>
      <c r="BE173" s="114" t="s">
        <v>122</v>
      </c>
      <c r="BF173" s="114">
        <v>148</v>
      </c>
      <c r="BG173" s="348" t="str">
        <f>IF(OR(Table14[[#This Row],[Volts]]&gt;50,Table14[[#This Row],[Amps]]&gt;100),"Yes","No")</f>
        <v>Yes</v>
      </c>
      <c r="BH173" s="87" t="s">
        <v>117</v>
      </c>
      <c r="BI173" s="87" t="s">
        <v>116</v>
      </c>
      <c r="BJ173" s="347" t="s">
        <v>123</v>
      </c>
      <c r="BK173" s="89" t="s">
        <v>520</v>
      </c>
      <c r="BL173" s="72" t="str">
        <f>CONCATENATE($BL$5,Table14[[#This Row],[WBS Name]])</f>
        <v>C_Magnets</v>
      </c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</row>
    <row r="174" spans="1:105" ht="25.85" x14ac:dyDescent="0.2">
      <c r="A174" s="76" t="s">
        <v>531</v>
      </c>
      <c r="B174" s="47">
        <f>VLOOKUP($D174,WBSIDs,2,FALSE)</f>
        <v>121.3</v>
      </c>
      <c r="C174" s="144" t="str">
        <f t="shared" si="10"/>
        <v>121.3.05</v>
      </c>
      <c r="D174" s="19" t="s">
        <v>149</v>
      </c>
      <c r="E174" s="70" t="s">
        <v>102</v>
      </c>
      <c r="F174" s="20" t="s">
        <v>272</v>
      </c>
      <c r="G174" s="20" t="s">
        <v>522</v>
      </c>
      <c r="H174" s="20"/>
      <c r="I174" s="20" t="s">
        <v>162</v>
      </c>
      <c r="J174" s="20"/>
      <c r="K174" s="20"/>
      <c r="L174" s="21">
        <v>8</v>
      </c>
      <c r="M174" s="80" t="s">
        <v>253</v>
      </c>
      <c r="N174" s="80" t="s">
        <v>107</v>
      </c>
      <c r="O174" s="141">
        <v>0.15</v>
      </c>
      <c r="P174" s="137"/>
      <c r="Q174" s="137"/>
      <c r="R174" s="137"/>
      <c r="S174" s="137"/>
      <c r="T174" s="86"/>
      <c r="U174" s="87"/>
      <c r="V174" s="81"/>
      <c r="W174" s="87"/>
      <c r="X174" s="80" t="s">
        <v>518</v>
      </c>
      <c r="Y174" s="80" t="s">
        <v>518</v>
      </c>
      <c r="Z174" s="85">
        <v>55</v>
      </c>
      <c r="AA174" s="90"/>
      <c r="AB174" s="87"/>
      <c r="AC174" s="87"/>
      <c r="AD174" s="137"/>
      <c r="AE174" s="137"/>
      <c r="AF174" s="142">
        <f>Table14[[#This Row],[Quantity]]*Table14[[#This Row],[Heat Load (KW)]]</f>
        <v>0</v>
      </c>
      <c r="AG174" s="82">
        <v>0.5</v>
      </c>
      <c r="AH174" s="137"/>
      <c r="AI174" s="137"/>
      <c r="AJ174" s="137"/>
      <c r="AK174" s="137"/>
      <c r="AL174" s="203"/>
      <c r="AM174" s="137"/>
      <c r="AN174" s="137"/>
      <c r="AO174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4" s="192">
        <f>Table14[[#This Row],[Volt-Amperes]]*Table14[[#This Row],[Quantity]]/1000</f>
        <v>0</v>
      </c>
      <c r="AQ174" s="86">
        <v>86</v>
      </c>
      <c r="AR174" s="198">
        <f>Table14[[#This Row],[Quantity]]*Table14[[#This Row],[Volt-Amperes]]*(10^-3)*Table14[[#This Row],[Power Factor (%)]]*0.01</f>
        <v>0</v>
      </c>
      <c r="AS174" s="87" t="s">
        <v>291</v>
      </c>
      <c r="AT174" s="87">
        <v>2.4</v>
      </c>
      <c r="AU174" s="80">
        <v>20</v>
      </c>
      <c r="AV174" s="85" t="s">
        <v>116</v>
      </c>
      <c r="AW174" s="87" t="s">
        <v>116</v>
      </c>
      <c r="AX174" s="87" t="s">
        <v>117</v>
      </c>
      <c r="AY174" s="87" t="s">
        <v>117</v>
      </c>
      <c r="AZ174" s="87" t="s">
        <v>523</v>
      </c>
      <c r="BA174" s="87"/>
      <c r="BB174" s="87"/>
      <c r="BC174" s="87"/>
      <c r="BD174" s="87" t="s">
        <v>116</v>
      </c>
      <c r="BE174" s="87" t="s">
        <v>122</v>
      </c>
      <c r="BF174" s="272">
        <v>42</v>
      </c>
      <c r="BG174" s="190" t="str">
        <f>IF(OR(Table14[[#This Row],[Volts]]&gt;50,Table14[[#This Row],[Amps]]&gt;100),"Yes","No")</f>
        <v>No</v>
      </c>
      <c r="BH174" s="87" t="s">
        <v>117</v>
      </c>
      <c r="BI174" s="87" t="s">
        <v>116</v>
      </c>
      <c r="BJ174" s="87"/>
      <c r="BK174" s="89"/>
      <c r="BL174" s="72" t="str">
        <f>CONCATENATE($BL$5,Table14[[#This Row],[WBS Name]])</f>
        <v>C_Magnets</v>
      </c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</row>
    <row r="175" spans="1:105" ht="25.85" x14ac:dyDescent="0.2">
      <c r="A175" s="76" t="s">
        <v>532</v>
      </c>
      <c r="B175" s="47">
        <f>VLOOKUP($D175,WBSIDs,2,FALSE)</f>
        <v>121.3</v>
      </c>
      <c r="C175" s="144" t="str">
        <f t="shared" si="10"/>
        <v>121.3.05</v>
      </c>
      <c r="D175" s="19" t="s">
        <v>149</v>
      </c>
      <c r="E175" s="70" t="s">
        <v>102</v>
      </c>
      <c r="F175" s="20" t="s">
        <v>272</v>
      </c>
      <c r="G175" s="20" t="s">
        <v>186</v>
      </c>
      <c r="H175" s="20"/>
      <c r="I175" s="20" t="s">
        <v>162</v>
      </c>
      <c r="J175" s="20"/>
      <c r="K175" s="20"/>
      <c r="L175" s="21">
        <v>32</v>
      </c>
      <c r="M175" s="80" t="s">
        <v>253</v>
      </c>
      <c r="N175" s="80" t="s">
        <v>107</v>
      </c>
      <c r="O175" s="141">
        <v>0.15</v>
      </c>
      <c r="P175" s="137"/>
      <c r="Q175" s="137"/>
      <c r="R175" s="137"/>
      <c r="S175" s="137"/>
      <c r="T175" s="86"/>
      <c r="U175" s="87"/>
      <c r="V175" s="81"/>
      <c r="W175" s="87"/>
      <c r="X175" s="80" t="s">
        <v>518</v>
      </c>
      <c r="Y175" s="80" t="s">
        <v>518</v>
      </c>
      <c r="Z175" s="85">
        <v>55</v>
      </c>
      <c r="AA175" s="90"/>
      <c r="AB175" s="87"/>
      <c r="AC175" s="87"/>
      <c r="AD175" s="137"/>
      <c r="AE175" s="137"/>
      <c r="AF175" s="142">
        <f>Table14[[#This Row],[Quantity]]*Table14[[#This Row],[Heat Load (KW)]]</f>
        <v>0</v>
      </c>
      <c r="AG175" s="82">
        <f>1.6+5</f>
        <v>6.6</v>
      </c>
      <c r="AH175" s="137"/>
      <c r="AI175" s="137"/>
      <c r="AJ175" s="137"/>
      <c r="AK175" s="137"/>
      <c r="AL175" s="203"/>
      <c r="AM175" s="137"/>
      <c r="AN175" s="137"/>
      <c r="AO175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5" s="192">
        <f>Table14[[#This Row],[Volt-Amperes]]*Table14[[#This Row],[Quantity]]/1000</f>
        <v>0</v>
      </c>
      <c r="AQ175" s="86">
        <v>86</v>
      </c>
      <c r="AR175" s="198">
        <f>Table14[[#This Row],[Quantity]]*Table14[[#This Row],[Volt-Amperes]]*(10^-3)*Table14[[#This Row],[Power Factor (%)]]*0.01</f>
        <v>0</v>
      </c>
      <c r="AS175" s="87" t="s">
        <v>291</v>
      </c>
      <c r="AT175" s="87">
        <v>2.4</v>
      </c>
      <c r="AU175" s="80">
        <v>20</v>
      </c>
      <c r="AV175" s="85" t="s">
        <v>116</v>
      </c>
      <c r="AW175" s="87" t="s">
        <v>116</v>
      </c>
      <c r="AX175" s="87" t="s">
        <v>117</v>
      </c>
      <c r="AY175" s="87" t="s">
        <v>117</v>
      </c>
      <c r="AZ175" s="87" t="s">
        <v>523</v>
      </c>
      <c r="BA175" s="87"/>
      <c r="BB175" s="87"/>
      <c r="BC175" s="87"/>
      <c r="BD175" s="87" t="s">
        <v>116</v>
      </c>
      <c r="BE175" s="87" t="s">
        <v>122</v>
      </c>
      <c r="BF175" s="272">
        <v>106</v>
      </c>
      <c r="BG175" s="190" t="str">
        <f>IF(OR(Table14[[#This Row],[Volts]]&gt;50,Table14[[#This Row],[Amps]]&gt;100),"Yes","No")</f>
        <v>No</v>
      </c>
      <c r="BH175" s="87" t="s">
        <v>117</v>
      </c>
      <c r="BI175" s="87" t="s">
        <v>116</v>
      </c>
      <c r="BJ175" s="87"/>
      <c r="BK175" s="89"/>
      <c r="BL175" s="72" t="str">
        <f>CONCATENATE($BL$5,Table14[[#This Row],[WBS Name]])</f>
        <v>C_Magnets</v>
      </c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</row>
    <row r="176" spans="1:105" s="154" customFormat="1" ht="12.9" x14ac:dyDescent="0.2">
      <c r="A176" s="76" t="s">
        <v>533</v>
      </c>
      <c r="B176" s="47">
        <f>VLOOKUP($D176,WBSIDs,2,FALSE)</f>
        <v>121.3</v>
      </c>
      <c r="C176" s="144" t="str">
        <f t="shared" si="10"/>
        <v>121.3.05</v>
      </c>
      <c r="D176" s="19" t="s">
        <v>149</v>
      </c>
      <c r="E176" s="19" t="s">
        <v>334</v>
      </c>
      <c r="F176" s="20" t="s">
        <v>534</v>
      </c>
      <c r="G176" s="20" t="s">
        <v>522</v>
      </c>
      <c r="H176" s="20"/>
      <c r="I176" s="20" t="s">
        <v>149</v>
      </c>
      <c r="J176" s="20"/>
      <c r="K176" s="20"/>
      <c r="L176" s="21">
        <v>8</v>
      </c>
      <c r="M176" s="80" t="s">
        <v>253</v>
      </c>
      <c r="N176" s="80" t="s">
        <v>107</v>
      </c>
      <c r="O176" s="141">
        <v>0.15</v>
      </c>
      <c r="P176" s="137"/>
      <c r="Q176" s="137"/>
      <c r="R176" s="137"/>
      <c r="S176" s="137"/>
      <c r="T176" s="86"/>
      <c r="U176" s="87"/>
      <c r="V176" s="81"/>
      <c r="W176" s="87"/>
      <c r="X176" s="80" t="s">
        <v>518</v>
      </c>
      <c r="Y176" s="80" t="s">
        <v>518</v>
      </c>
      <c r="Z176" s="85">
        <v>55</v>
      </c>
      <c r="AA176" s="90"/>
      <c r="AB176" s="87"/>
      <c r="AC176" s="87"/>
      <c r="AD176" s="137"/>
      <c r="AE176" s="137"/>
      <c r="AF176" s="142">
        <f>Table14[[#This Row],[Quantity]]*Table14[[#This Row],[Heat Load (KW)]]</f>
        <v>0</v>
      </c>
      <c r="AG176" s="82">
        <v>0.5</v>
      </c>
      <c r="AH176" s="137"/>
      <c r="AI176" s="137"/>
      <c r="AJ176" s="137"/>
      <c r="AK176" s="137"/>
      <c r="AL176" s="203"/>
      <c r="AM176" s="137"/>
      <c r="AN176" s="137"/>
      <c r="AO176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6" s="192">
        <f>Table14[[#This Row],[Volt-Amperes]]*Table14[[#This Row],[Quantity]]/1000</f>
        <v>0</v>
      </c>
      <c r="AQ176" s="86"/>
      <c r="AR176" s="198">
        <f>Table14[[#This Row],[Quantity]]*Table14[[#This Row],[Volt-Amperes]]*(10^-3)*Table14[[#This Row],[Power Factor (%)]]*0.01</f>
        <v>0</v>
      </c>
      <c r="AS176" s="87"/>
      <c r="AT176" s="87"/>
      <c r="AU176" s="80"/>
      <c r="AV176" s="85"/>
      <c r="AW176" s="87"/>
      <c r="AX176" s="87"/>
      <c r="AY176" s="87"/>
      <c r="AZ176" s="137"/>
      <c r="BA176" s="137"/>
      <c r="BB176" s="137"/>
      <c r="BC176" s="137"/>
      <c r="BD176" s="87"/>
      <c r="BE176" s="87"/>
      <c r="BF176" s="272">
        <v>16</v>
      </c>
      <c r="BG176" s="190" t="str">
        <f>IF(OR(Table14[[#This Row],[Volts]]&gt;50,Table14[[#This Row],[Amps]]&gt;100),"Yes","No")</f>
        <v>No</v>
      </c>
      <c r="BH176" s="87"/>
      <c r="BI176" s="87"/>
      <c r="BJ176" s="87"/>
      <c r="BK176" s="89"/>
      <c r="BL176" s="72" t="str">
        <f>CONCATENATE($BL$5,Table14[[#This Row],[WBS Name]])</f>
        <v>C_Magnets</v>
      </c>
    </row>
    <row r="177" spans="1:105" ht="25.85" x14ac:dyDescent="0.2">
      <c r="A177" s="76" t="s">
        <v>535</v>
      </c>
      <c r="B177" s="73">
        <f>VLOOKUP($D177,WBSIDs,2,FALSE)</f>
        <v>121.3</v>
      </c>
      <c r="C177" s="255" t="str">
        <f t="shared" si="10"/>
        <v>121.3.05</v>
      </c>
      <c r="D177" s="19" t="s">
        <v>149</v>
      </c>
      <c r="E177" s="19" t="s">
        <v>334</v>
      </c>
      <c r="F177" s="20" t="s">
        <v>534</v>
      </c>
      <c r="G177" s="20" t="s">
        <v>186</v>
      </c>
      <c r="H177" s="20"/>
      <c r="I177" s="20" t="s">
        <v>149</v>
      </c>
      <c r="J177" s="20"/>
      <c r="K177" s="20"/>
      <c r="L177" s="21">
        <v>32</v>
      </c>
      <c r="M177" s="80" t="s">
        <v>253</v>
      </c>
      <c r="N177" s="80" t="s">
        <v>107</v>
      </c>
      <c r="O177" s="141">
        <v>0.15</v>
      </c>
      <c r="P177" s="137"/>
      <c r="Q177" s="137"/>
      <c r="R177" s="137"/>
      <c r="S177" s="137"/>
      <c r="T177" s="86"/>
      <c r="U177" s="87"/>
      <c r="V177" s="81"/>
      <c r="W177" s="87"/>
      <c r="X177" s="80" t="s">
        <v>518</v>
      </c>
      <c r="Y177" s="80" t="s">
        <v>518</v>
      </c>
      <c r="Z177" s="85">
        <v>55</v>
      </c>
      <c r="AA177" s="90"/>
      <c r="AB177" s="87"/>
      <c r="AC177" s="87"/>
      <c r="AD177" s="137"/>
      <c r="AE177" s="137"/>
      <c r="AF177" s="142">
        <f>Table14[[#This Row],[Quantity]]*Table14[[#This Row],[Heat Load (KW)]]</f>
        <v>0</v>
      </c>
      <c r="AG177" s="82">
        <v>1.6</v>
      </c>
      <c r="AH177" s="137"/>
      <c r="AI177" s="137"/>
      <c r="AJ177" s="137"/>
      <c r="AK177" s="137"/>
      <c r="AL177" s="203"/>
      <c r="AM177" s="137"/>
      <c r="AN177" s="137"/>
      <c r="AO177" s="25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7" s="195">
        <f>Table14[[#This Row],[Volt-Amperes]]*Table14[[#This Row],[Quantity]]/1000</f>
        <v>0</v>
      </c>
      <c r="AQ177" s="86"/>
      <c r="AR177" s="257">
        <f>Table14[[#This Row],[Quantity]]*Table14[[#This Row],[Volt-Amperes]]*(10^-3)*Table14[[#This Row],[Power Factor (%)]]*0.01</f>
        <v>0</v>
      </c>
      <c r="AS177" s="87"/>
      <c r="AT177" s="87"/>
      <c r="AU177" s="80"/>
      <c r="AV177" s="85"/>
      <c r="AW177" s="87"/>
      <c r="AX177" s="87"/>
      <c r="AY177" s="87"/>
      <c r="AZ177" s="137"/>
      <c r="BA177" s="137"/>
      <c r="BB177" s="137"/>
      <c r="BC177" s="137"/>
      <c r="BD177" s="87"/>
      <c r="BE177" s="87"/>
      <c r="BF177" s="272">
        <v>64</v>
      </c>
      <c r="BG177" s="190" t="str">
        <f>IF(OR(Table14[[#This Row],[Volts]]&gt;50,Table14[[#This Row],[Amps]]&gt;100),"Yes","No")</f>
        <v>No</v>
      </c>
      <c r="BH177" s="87"/>
      <c r="BI177" s="87"/>
      <c r="BJ177" s="87"/>
      <c r="BK177" s="89"/>
      <c r="BL177" s="72" t="str">
        <f>CONCATENATE($BL$5,Table14[[#This Row],[WBS Name]])</f>
        <v>C_Magnets</v>
      </c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</row>
    <row r="178" spans="1:105" ht="38.75" x14ac:dyDescent="0.2">
      <c r="A178" s="76" t="s">
        <v>536</v>
      </c>
      <c r="B178" s="73">
        <f>VLOOKUP($D178,WBSIDs,2,FALSE)</f>
        <v>121.3</v>
      </c>
      <c r="C178" s="152" t="str">
        <f t="shared" si="10"/>
        <v>121.3.05</v>
      </c>
      <c r="D178" s="19" t="s">
        <v>149</v>
      </c>
      <c r="E178" s="70" t="s">
        <v>102</v>
      </c>
      <c r="F178" s="20" t="s">
        <v>279</v>
      </c>
      <c r="G178" s="20" t="s">
        <v>516</v>
      </c>
      <c r="H178" s="20"/>
      <c r="I178" s="20" t="s">
        <v>19</v>
      </c>
      <c r="J178" s="76" t="s">
        <v>537</v>
      </c>
      <c r="K178" s="76"/>
      <c r="L178" s="21">
        <v>13</v>
      </c>
      <c r="M178" s="80" t="s">
        <v>253</v>
      </c>
      <c r="N178" s="80" t="s">
        <v>107</v>
      </c>
      <c r="O178" s="156">
        <f>VLOOKUP($N178,SourceReq,2,FALSE)</f>
        <v>0.05</v>
      </c>
      <c r="P178" s="81" t="s">
        <v>108</v>
      </c>
      <c r="Q178" s="82">
        <v>32</v>
      </c>
      <c r="R178" s="82">
        <v>24</v>
      </c>
      <c r="S178" s="82">
        <v>96</v>
      </c>
      <c r="T178" s="86"/>
      <c r="U178" s="87"/>
      <c r="V178" s="81" t="s">
        <v>117</v>
      </c>
      <c r="W178" s="87"/>
      <c r="X178" s="80" t="s">
        <v>518</v>
      </c>
      <c r="Y178" s="80" t="s">
        <v>518</v>
      </c>
      <c r="Z178" s="85">
        <v>55</v>
      </c>
      <c r="AA178" s="109"/>
      <c r="AB178" s="108"/>
      <c r="AC178" s="87">
        <v>900</v>
      </c>
      <c r="AD178" s="82" t="s">
        <v>113</v>
      </c>
      <c r="AE178" s="107">
        <v>1.5</v>
      </c>
      <c r="AF178" s="157">
        <f>Table14[[#This Row],[Quantity]]*Table14[[#This Row],[Heat Load (KW)]]</f>
        <v>19.5</v>
      </c>
      <c r="AG178" s="107">
        <v>18</v>
      </c>
      <c r="AH178" s="137"/>
      <c r="AI178" s="137"/>
      <c r="AJ178" s="137"/>
      <c r="AK178" s="137"/>
      <c r="AL178" s="105" t="s">
        <v>210</v>
      </c>
      <c r="AM178" s="107">
        <v>208</v>
      </c>
      <c r="AN178" s="107">
        <v>103.4</v>
      </c>
      <c r="AO178" s="38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37251.563128545356</v>
      </c>
      <c r="AP178" s="384">
        <f>Table14[[#This Row],[Volt-Amperes]]*Table14[[#This Row],[Quantity]]/1000</f>
        <v>484.27032067108962</v>
      </c>
      <c r="AQ178" s="188">
        <v>86</v>
      </c>
      <c r="AR178" s="387">
        <f>Table14[[#This Row],[Quantity]]*Table14[[#This Row],[Volt-Amperes]]*(10^-3)*Table14[[#This Row],[Power Factor (%)]]*0.01</f>
        <v>416.47247577713711</v>
      </c>
      <c r="AS178" s="86" t="s">
        <v>519</v>
      </c>
      <c r="AT178" s="108"/>
      <c r="AU178" s="103"/>
      <c r="AV178" s="105"/>
      <c r="AW178" s="108"/>
      <c r="AX178" s="108"/>
      <c r="AY178" s="108"/>
      <c r="AZ178" s="108" t="s">
        <v>155</v>
      </c>
      <c r="BA178" s="87" t="s">
        <v>119</v>
      </c>
      <c r="BB178" s="87" t="s">
        <v>120</v>
      </c>
      <c r="BC178" s="87" t="s">
        <v>211</v>
      </c>
      <c r="BD178" s="87" t="s">
        <v>116</v>
      </c>
      <c r="BE178" s="87" t="s">
        <v>122</v>
      </c>
      <c r="BF178" s="114">
        <v>392</v>
      </c>
      <c r="BG178" s="348" t="str">
        <f>IF(OR(Table14[[#This Row],[Volts]]&gt;50,Table14[[#This Row],[Amps]]&gt;100),"Yes","No")</f>
        <v>Yes</v>
      </c>
      <c r="BH178" s="87" t="s">
        <v>117</v>
      </c>
      <c r="BI178" s="87" t="s">
        <v>116</v>
      </c>
      <c r="BJ178" s="347" t="s">
        <v>123</v>
      </c>
      <c r="BK178" s="89" t="s">
        <v>520</v>
      </c>
      <c r="BL178" s="72" t="str">
        <f>CONCATENATE($BL$5,Table14[[#This Row],[WBS Name]])</f>
        <v>C_Magnets</v>
      </c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</row>
    <row r="179" spans="1:105" ht="25.85" x14ac:dyDescent="0.2">
      <c r="A179" s="76" t="s">
        <v>538</v>
      </c>
      <c r="B179" s="122">
        <f t="shared" ref="B179:B194" si="12">VLOOKUP($D179,WBSIDs,2,FALSE)</f>
        <v>121.3</v>
      </c>
      <c r="C179" s="145" t="str">
        <f t="shared" si="10"/>
        <v>121.3.05</v>
      </c>
      <c r="D179" s="19" t="s">
        <v>149</v>
      </c>
      <c r="E179" s="70" t="s">
        <v>102</v>
      </c>
      <c r="F179" s="20" t="s">
        <v>279</v>
      </c>
      <c r="G179" s="20" t="s">
        <v>522</v>
      </c>
      <c r="H179" s="20"/>
      <c r="I179" s="20" t="s">
        <v>162</v>
      </c>
      <c r="J179" s="20"/>
      <c r="K179" s="20"/>
      <c r="L179" s="21">
        <v>21</v>
      </c>
      <c r="M179" s="80" t="s">
        <v>253</v>
      </c>
      <c r="N179" s="80" t="s">
        <v>107</v>
      </c>
      <c r="O179" s="141">
        <v>0.15</v>
      </c>
      <c r="P179" s="137"/>
      <c r="Q179" s="137"/>
      <c r="R179" s="137"/>
      <c r="S179" s="137"/>
      <c r="T179" s="86"/>
      <c r="U179" s="87"/>
      <c r="V179" s="81"/>
      <c r="W179" s="87"/>
      <c r="X179" s="80" t="s">
        <v>518</v>
      </c>
      <c r="Y179" s="80" t="s">
        <v>518</v>
      </c>
      <c r="Z179" s="85">
        <v>55</v>
      </c>
      <c r="AA179" s="90"/>
      <c r="AB179" s="87"/>
      <c r="AC179" s="87"/>
      <c r="AD179" s="137"/>
      <c r="AE179" s="137"/>
      <c r="AF179" s="142">
        <f>Table14[[#This Row],[Quantity]]*Table14[[#This Row],[Heat Load (KW)]]</f>
        <v>0</v>
      </c>
      <c r="AG179" s="82">
        <v>1.5</v>
      </c>
      <c r="AH179" s="137"/>
      <c r="AI179" s="137"/>
      <c r="AJ179" s="137"/>
      <c r="AK179" s="137"/>
      <c r="AL179" s="203"/>
      <c r="AM179" s="137"/>
      <c r="AN179" s="137"/>
      <c r="AO179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79" s="192">
        <f>Table14[[#This Row],[Volt-Amperes]]*Table14[[#This Row],[Quantity]]/1000</f>
        <v>0</v>
      </c>
      <c r="AQ179" s="86">
        <v>86</v>
      </c>
      <c r="AR179" s="198">
        <f>Table14[[#This Row],[Quantity]]*Table14[[#This Row],[Volt-Amperes]]*(10^-3)*Table14[[#This Row],[Power Factor (%)]]*0.01</f>
        <v>0</v>
      </c>
      <c r="AS179" s="87" t="s">
        <v>291</v>
      </c>
      <c r="AT179" s="87">
        <v>2.4</v>
      </c>
      <c r="AU179" s="80">
        <v>20</v>
      </c>
      <c r="AV179" s="85" t="s">
        <v>116</v>
      </c>
      <c r="AW179" s="87" t="s">
        <v>116</v>
      </c>
      <c r="AX179" s="87" t="s">
        <v>117</v>
      </c>
      <c r="AY179" s="87" t="s">
        <v>117</v>
      </c>
      <c r="AZ179" s="87" t="s">
        <v>523</v>
      </c>
      <c r="BA179" s="87"/>
      <c r="BB179" s="87"/>
      <c r="BC179" s="87"/>
      <c r="BD179" s="87" t="s">
        <v>116</v>
      </c>
      <c r="BE179" s="87" t="s">
        <v>122</v>
      </c>
      <c r="BF179" s="272">
        <v>112</v>
      </c>
      <c r="BG179" s="190" t="str">
        <f>IF(OR(Table14[[#This Row],[Volts]]&gt;50,Table14[[#This Row],[Amps]]&gt;100),"Yes","No")</f>
        <v>No</v>
      </c>
      <c r="BH179" s="87" t="s">
        <v>117</v>
      </c>
      <c r="BI179" s="87" t="s">
        <v>116</v>
      </c>
      <c r="BJ179" s="87"/>
      <c r="BK179" s="89"/>
      <c r="BL179" s="72" t="str">
        <f>CONCATENATE($BL$5,Table14[[#This Row],[WBS Name]])</f>
        <v>C_Magnets</v>
      </c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</row>
    <row r="180" spans="1:105" ht="25.85" x14ac:dyDescent="0.2">
      <c r="A180" s="92" t="s">
        <v>539</v>
      </c>
      <c r="B180" s="179">
        <f t="shared" si="12"/>
        <v>121.3</v>
      </c>
      <c r="C180" s="144" t="str">
        <f t="shared" si="10"/>
        <v>121.3.05</v>
      </c>
      <c r="D180" s="70" t="s">
        <v>149</v>
      </c>
      <c r="E180" s="70" t="s">
        <v>102</v>
      </c>
      <c r="F180" s="71" t="s">
        <v>279</v>
      </c>
      <c r="G180" s="71" t="s">
        <v>186</v>
      </c>
      <c r="H180" s="71"/>
      <c r="I180" s="71" t="s">
        <v>162</v>
      </c>
      <c r="J180" s="71"/>
      <c r="K180" s="20"/>
      <c r="L180" s="158">
        <v>84</v>
      </c>
      <c r="M180" s="80" t="s">
        <v>253</v>
      </c>
      <c r="N180" s="80" t="s">
        <v>107</v>
      </c>
      <c r="O180" s="141">
        <v>0.15</v>
      </c>
      <c r="P180" s="137"/>
      <c r="Q180" s="137"/>
      <c r="R180" s="137"/>
      <c r="S180" s="137"/>
      <c r="T180" s="82"/>
      <c r="U180" s="85"/>
      <c r="V180" s="80"/>
      <c r="W180" s="85"/>
      <c r="X180" s="80" t="s">
        <v>518</v>
      </c>
      <c r="Y180" s="80" t="s">
        <v>518</v>
      </c>
      <c r="Z180" s="85">
        <v>55</v>
      </c>
      <c r="AA180" s="185"/>
      <c r="AB180" s="85"/>
      <c r="AC180" s="85"/>
      <c r="AD180" s="137"/>
      <c r="AE180" s="137"/>
      <c r="AF180" s="142">
        <f>Table14[[#This Row],[Quantity]]*Table14[[#This Row],[Heat Load (KW)]]</f>
        <v>0</v>
      </c>
      <c r="AG180" s="82">
        <v>4.2</v>
      </c>
      <c r="AH180" s="137"/>
      <c r="AI180" s="137"/>
      <c r="AJ180" s="137"/>
      <c r="AK180" s="137"/>
      <c r="AL180" s="203"/>
      <c r="AM180" s="137"/>
      <c r="AN180" s="137"/>
      <c r="AO180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80" s="192">
        <f>Table14[[#This Row],[Volt-Amperes]]*Table14[[#This Row],[Quantity]]/1000</f>
        <v>0</v>
      </c>
      <c r="AQ180" s="82">
        <v>86</v>
      </c>
      <c r="AR180" s="198">
        <f>Table14[[#This Row],[Quantity]]*Table14[[#This Row],[Volt-Amperes]]*(10^-3)*Table14[[#This Row],[Power Factor (%)]]*0.01</f>
        <v>0</v>
      </c>
      <c r="AS180" s="85" t="s">
        <v>291</v>
      </c>
      <c r="AT180" s="85">
        <v>2.4</v>
      </c>
      <c r="AU180" s="80">
        <v>20</v>
      </c>
      <c r="AV180" s="85" t="s">
        <v>116</v>
      </c>
      <c r="AW180" s="85" t="s">
        <v>116</v>
      </c>
      <c r="AX180" s="85" t="s">
        <v>117</v>
      </c>
      <c r="AY180" s="85" t="s">
        <v>117</v>
      </c>
      <c r="AZ180" s="85" t="s">
        <v>523</v>
      </c>
      <c r="BA180" s="85"/>
      <c r="BB180" s="85"/>
      <c r="BC180" s="85"/>
      <c r="BD180" s="85" t="s">
        <v>116</v>
      </c>
      <c r="BE180" s="85" t="s">
        <v>122</v>
      </c>
      <c r="BF180" s="135">
        <v>280</v>
      </c>
      <c r="BG180" s="190" t="str">
        <f>IF(OR(Table14[[#This Row],[Volts]]&gt;50,Table14[[#This Row],[Amps]]&gt;100),"Yes","No")</f>
        <v>No</v>
      </c>
      <c r="BH180" s="85" t="s">
        <v>117</v>
      </c>
      <c r="BI180" s="85" t="s">
        <v>116</v>
      </c>
      <c r="BJ180" s="85"/>
      <c r="BK180" s="95"/>
      <c r="BL180" s="72" t="str">
        <f>CONCATENATE($BL$5,Table14[[#This Row],[WBS Name]])</f>
        <v>C_Magnets</v>
      </c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</row>
    <row r="181" spans="1:105" ht="12.9" x14ac:dyDescent="0.2">
      <c r="A181" s="76" t="s">
        <v>540</v>
      </c>
      <c r="B181" s="179">
        <f t="shared" si="12"/>
        <v>121.3</v>
      </c>
      <c r="C181" s="144" t="str">
        <f t="shared" si="10"/>
        <v>121.3.05</v>
      </c>
      <c r="D181" s="19" t="s">
        <v>149</v>
      </c>
      <c r="E181" s="19" t="s">
        <v>334</v>
      </c>
      <c r="F181" s="20" t="s">
        <v>541</v>
      </c>
      <c r="G181" s="20" t="s">
        <v>522</v>
      </c>
      <c r="H181" s="20"/>
      <c r="I181" s="20" t="s">
        <v>149</v>
      </c>
      <c r="J181" s="20"/>
      <c r="K181" s="20"/>
      <c r="L181" s="21">
        <v>21</v>
      </c>
      <c r="M181" s="80" t="s">
        <v>253</v>
      </c>
      <c r="N181" s="80" t="s">
        <v>107</v>
      </c>
      <c r="O181" s="141">
        <v>0.15</v>
      </c>
      <c r="P181" s="137"/>
      <c r="Q181" s="137"/>
      <c r="R181" s="137"/>
      <c r="S181" s="137"/>
      <c r="T181" s="86"/>
      <c r="U181" s="87"/>
      <c r="V181" s="81"/>
      <c r="W181" s="87"/>
      <c r="X181" s="80" t="s">
        <v>518</v>
      </c>
      <c r="Y181" s="80" t="s">
        <v>518</v>
      </c>
      <c r="Z181" s="85">
        <v>55</v>
      </c>
      <c r="AA181" s="90"/>
      <c r="AB181" s="87"/>
      <c r="AC181" s="87"/>
      <c r="AD181" s="137"/>
      <c r="AE181" s="137"/>
      <c r="AF181" s="142">
        <f>Table14[[#This Row],[Quantity]]*Table14[[#This Row],[Heat Load (KW)]]</f>
        <v>0</v>
      </c>
      <c r="AG181" s="82">
        <v>1.5</v>
      </c>
      <c r="AH181" s="137"/>
      <c r="AI181" s="137"/>
      <c r="AJ181" s="137"/>
      <c r="AK181" s="137"/>
      <c r="AL181" s="203"/>
      <c r="AM181" s="137"/>
      <c r="AN181" s="137"/>
      <c r="AO181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81" s="192">
        <f>Table14[[#This Row],[Volt-Amperes]]*Table14[[#This Row],[Quantity]]/1000</f>
        <v>0</v>
      </c>
      <c r="AQ181" s="86"/>
      <c r="AR181" s="198">
        <f>Table14[[#This Row],[Quantity]]*Table14[[#This Row],[Volt-Amperes]]*(10^-3)*Table14[[#This Row],[Power Factor (%)]]*0.01</f>
        <v>0</v>
      </c>
      <c r="AS181" s="87"/>
      <c r="AT181" s="87"/>
      <c r="AU181" s="80"/>
      <c r="AV181" s="85"/>
      <c r="AW181" s="87"/>
      <c r="AX181" s="87"/>
      <c r="AY181" s="87"/>
      <c r="AZ181" s="137"/>
      <c r="BA181" s="137"/>
      <c r="BB181" s="137"/>
      <c r="BC181" s="137"/>
      <c r="BD181" s="87"/>
      <c r="BE181" s="87"/>
      <c r="BF181" s="272">
        <v>42</v>
      </c>
      <c r="BG181" s="190" t="str">
        <f>IF(OR(Table14[[#This Row],[Volts]]&gt;50,Table14[[#This Row],[Amps]]&gt;100),"Yes","No")</f>
        <v>No</v>
      </c>
      <c r="BH181" s="87"/>
      <c r="BI181" s="87"/>
      <c r="BJ181" s="87"/>
      <c r="BK181" s="89"/>
      <c r="BL181" s="72" t="str">
        <f>CONCATENATE($BL$5,Table14[[#This Row],[WBS Name]])</f>
        <v>C_Magnets</v>
      </c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</row>
    <row r="182" spans="1:105" ht="25.85" x14ac:dyDescent="0.2">
      <c r="A182" s="76" t="s">
        <v>542</v>
      </c>
      <c r="B182" s="47">
        <f t="shared" si="12"/>
        <v>121.3</v>
      </c>
      <c r="C182" s="144" t="str">
        <f t="shared" si="10"/>
        <v>121.3.05</v>
      </c>
      <c r="D182" s="19" t="s">
        <v>149</v>
      </c>
      <c r="E182" s="19" t="s">
        <v>334</v>
      </c>
      <c r="F182" s="20" t="s">
        <v>541</v>
      </c>
      <c r="G182" s="20" t="s">
        <v>186</v>
      </c>
      <c r="H182" s="20"/>
      <c r="I182" s="20" t="s">
        <v>149</v>
      </c>
      <c r="J182" s="20"/>
      <c r="K182" s="20"/>
      <c r="L182" s="96">
        <v>84</v>
      </c>
      <c r="M182" s="80" t="s">
        <v>253</v>
      </c>
      <c r="N182" s="80" t="s">
        <v>107</v>
      </c>
      <c r="O182" s="141">
        <v>0.15</v>
      </c>
      <c r="P182" s="137"/>
      <c r="Q182" s="137"/>
      <c r="R182" s="137"/>
      <c r="S182" s="137"/>
      <c r="T182" s="86"/>
      <c r="U182" s="87"/>
      <c r="V182" s="81"/>
      <c r="W182" s="87"/>
      <c r="X182" s="80" t="s">
        <v>518</v>
      </c>
      <c r="Y182" s="80" t="s">
        <v>518</v>
      </c>
      <c r="Z182" s="85">
        <v>55</v>
      </c>
      <c r="AA182" s="90"/>
      <c r="AB182" s="87"/>
      <c r="AC182" s="87"/>
      <c r="AD182" s="137"/>
      <c r="AE182" s="137"/>
      <c r="AF182" s="142">
        <f>Table14[[#This Row],[Quantity]]*Table14[[#This Row],[Heat Load (KW)]]</f>
        <v>0</v>
      </c>
      <c r="AG182" s="82">
        <f>4.2+18</f>
        <v>22.2</v>
      </c>
      <c r="AH182" s="137"/>
      <c r="AI182" s="137"/>
      <c r="AJ182" s="137"/>
      <c r="AK182" s="137"/>
      <c r="AL182" s="203"/>
      <c r="AM182" s="137"/>
      <c r="AN182" s="137"/>
      <c r="AO182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82" s="192">
        <f>Table14[[#This Row],[Volt-Amperes]]*Table14[[#This Row],[Quantity]]/1000</f>
        <v>0</v>
      </c>
      <c r="AQ182" s="86"/>
      <c r="AR182" s="198">
        <f>Table14[[#This Row],[Quantity]]*Table14[[#This Row],[Volt-Amperes]]*(10^-3)*Table14[[#This Row],[Power Factor (%)]]*0.01</f>
        <v>0</v>
      </c>
      <c r="AS182" s="87"/>
      <c r="AT182" s="87"/>
      <c r="AU182" s="80"/>
      <c r="AV182" s="85"/>
      <c r="AW182" s="87"/>
      <c r="AX182" s="87"/>
      <c r="AY182" s="87"/>
      <c r="AZ182" s="137"/>
      <c r="BA182" s="137"/>
      <c r="BB182" s="137"/>
      <c r="BC182" s="137"/>
      <c r="BD182" s="87"/>
      <c r="BE182" s="87"/>
      <c r="BF182" s="272">
        <v>168</v>
      </c>
      <c r="BG182" s="190" t="str">
        <f>IF(OR(Table14[[#This Row],[Volts]]&gt;50,Table14[[#This Row],[Amps]]&gt;100),"Yes","No")</f>
        <v>No</v>
      </c>
      <c r="BH182" s="87"/>
      <c r="BI182" s="87"/>
      <c r="BJ182" s="87"/>
      <c r="BK182" s="89"/>
      <c r="BL182" s="72" t="str">
        <f>CONCATENATE($BL$5,Table14[[#This Row],[WBS Name]])</f>
        <v>C_Magnets</v>
      </c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</row>
    <row r="183" spans="1:105" s="154" customFormat="1" ht="64.55" x14ac:dyDescent="0.2">
      <c r="A183" s="76" t="s">
        <v>543</v>
      </c>
      <c r="B183" s="47">
        <f t="shared" si="12"/>
        <v>121.3</v>
      </c>
      <c r="C183" s="144" t="str">
        <f t="shared" si="10"/>
        <v>121.3.05</v>
      </c>
      <c r="D183" s="19" t="s">
        <v>149</v>
      </c>
      <c r="E183" s="70" t="s">
        <v>102</v>
      </c>
      <c r="F183" s="79" t="s">
        <v>320</v>
      </c>
      <c r="G183" s="20" t="s">
        <v>177</v>
      </c>
      <c r="H183" s="20"/>
      <c r="I183" s="20" t="s">
        <v>19</v>
      </c>
      <c r="J183" s="76" t="s">
        <v>544</v>
      </c>
      <c r="K183" s="76"/>
      <c r="L183" s="21">
        <v>6</v>
      </c>
      <c r="M183" s="80" t="s">
        <v>253</v>
      </c>
      <c r="N183" s="80" t="s">
        <v>107</v>
      </c>
      <c r="O183" s="141">
        <v>0.15</v>
      </c>
      <c r="P183" s="81" t="s">
        <v>108</v>
      </c>
      <c r="Q183" s="82">
        <v>32</v>
      </c>
      <c r="R183" s="82">
        <v>24</v>
      </c>
      <c r="S183" s="82">
        <v>96</v>
      </c>
      <c r="T183" s="86"/>
      <c r="U183" s="87"/>
      <c r="V183" s="81" t="s">
        <v>117</v>
      </c>
      <c r="W183" s="87"/>
      <c r="X183" s="80" t="s">
        <v>518</v>
      </c>
      <c r="Y183" s="80" t="s">
        <v>518</v>
      </c>
      <c r="Z183" s="85">
        <v>55</v>
      </c>
      <c r="AA183" s="90"/>
      <c r="AB183" s="87"/>
      <c r="AC183" s="87">
        <v>900</v>
      </c>
      <c r="AD183" s="82" t="s">
        <v>113</v>
      </c>
      <c r="AE183" s="82">
        <v>5.7</v>
      </c>
      <c r="AF183" s="142">
        <f>Table14[[#This Row],[Quantity]]*Table14[[#This Row],[Heat Load (KW)]]</f>
        <v>34.200000000000003</v>
      </c>
      <c r="AG183" s="137"/>
      <c r="AH183" s="137"/>
      <c r="AI183" s="137"/>
      <c r="AJ183" s="137"/>
      <c r="AK183" s="137"/>
      <c r="AL183" s="85" t="s">
        <v>210</v>
      </c>
      <c r="AM183" s="82">
        <v>208</v>
      </c>
      <c r="AN183" s="82">
        <v>65.400000000000006</v>
      </c>
      <c r="AO183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23561.433545520951</v>
      </c>
      <c r="AP183" s="192">
        <f>Table14[[#This Row],[Volt-Amperes]]*Table14[[#This Row],[Quantity]]/1000</f>
        <v>141.36860127312571</v>
      </c>
      <c r="AQ183" s="86">
        <v>86</v>
      </c>
      <c r="AR183" s="198">
        <f>Table14[[#This Row],[Quantity]]*Table14[[#This Row],[Volt-Amperes]]*(10^-3)*Table14[[#This Row],[Power Factor (%)]]*0.01</f>
        <v>121.5769970948881</v>
      </c>
      <c r="AS183" s="87"/>
      <c r="AT183" s="87"/>
      <c r="AU183" s="80"/>
      <c r="AV183" s="85"/>
      <c r="AW183" s="87"/>
      <c r="AX183" s="87"/>
      <c r="AY183" s="87"/>
      <c r="AZ183" s="87" t="s">
        <v>155</v>
      </c>
      <c r="BA183" s="87" t="s">
        <v>119</v>
      </c>
      <c r="BB183" s="87" t="s">
        <v>120</v>
      </c>
      <c r="BC183" s="87" t="s">
        <v>211</v>
      </c>
      <c r="BD183" s="87" t="s">
        <v>116</v>
      </c>
      <c r="BE183" s="87" t="s">
        <v>122</v>
      </c>
      <c r="BF183" s="87">
        <v>143</v>
      </c>
      <c r="BG183" s="190" t="str">
        <f>IF(OR(Table14[[#This Row],[Volts]]&gt;50,Table14[[#This Row],[Amps]]&gt;100),"Yes","No")</f>
        <v>Yes</v>
      </c>
      <c r="BH183" s="87" t="s">
        <v>117</v>
      </c>
      <c r="BI183" s="87" t="s">
        <v>116</v>
      </c>
      <c r="BJ183" s="87" t="s">
        <v>123</v>
      </c>
      <c r="BK183" s="89"/>
      <c r="BL183" s="72" t="str">
        <f>CONCATENATE($BL$5,Table14[[#This Row],[WBS Name]])</f>
        <v>C_Magnets</v>
      </c>
    </row>
    <row r="184" spans="1:105" ht="25.85" x14ac:dyDescent="0.2">
      <c r="A184" s="76" t="s">
        <v>545</v>
      </c>
      <c r="B184" s="47">
        <f t="shared" si="12"/>
        <v>121.3</v>
      </c>
      <c r="C184" s="144" t="str">
        <f t="shared" si="10"/>
        <v>121.3.05</v>
      </c>
      <c r="D184" s="19" t="s">
        <v>149</v>
      </c>
      <c r="E184" s="70" t="s">
        <v>102</v>
      </c>
      <c r="F184" s="79" t="s">
        <v>320</v>
      </c>
      <c r="G184" s="20" t="s">
        <v>177</v>
      </c>
      <c r="H184" s="20"/>
      <c r="I184" s="20" t="s">
        <v>162</v>
      </c>
      <c r="J184" s="20"/>
      <c r="K184" s="20"/>
      <c r="L184" s="21">
        <v>44</v>
      </c>
      <c r="M184" s="80" t="s">
        <v>253</v>
      </c>
      <c r="N184" s="80" t="s">
        <v>107</v>
      </c>
      <c r="O184" s="141">
        <v>0.15</v>
      </c>
      <c r="P184" s="137"/>
      <c r="Q184" s="137"/>
      <c r="R184" s="137"/>
      <c r="S184" s="137"/>
      <c r="T184" s="86"/>
      <c r="U184" s="87"/>
      <c r="V184" s="81"/>
      <c r="W184" s="87"/>
      <c r="X184" s="80" t="s">
        <v>518</v>
      </c>
      <c r="Y184" s="80" t="s">
        <v>518</v>
      </c>
      <c r="Z184" s="85">
        <v>55</v>
      </c>
      <c r="AA184" s="90"/>
      <c r="AB184" s="87"/>
      <c r="AC184" s="87"/>
      <c r="AD184" s="137"/>
      <c r="AE184" s="137"/>
      <c r="AF184" s="142">
        <f>Table14[[#This Row],[Quantity]]*Table14[[#This Row],[Heat Load (KW)]]</f>
        <v>0</v>
      </c>
      <c r="AG184" s="82">
        <v>3.5</v>
      </c>
      <c r="AH184" s="137"/>
      <c r="AI184" s="137"/>
      <c r="AJ184" s="137"/>
      <c r="AK184" s="137"/>
      <c r="AL184" s="203"/>
      <c r="AM184" s="137"/>
      <c r="AN184" s="137"/>
      <c r="AO184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84" s="192">
        <f>Table14[[#This Row],[Volt-Amperes]]*Table14[[#This Row],[Quantity]]/1000</f>
        <v>0</v>
      </c>
      <c r="AQ184" s="86">
        <v>84</v>
      </c>
      <c r="AR184" s="198">
        <f>Table14[[#This Row],[Quantity]]*Table14[[#This Row],[Volt-Amperes]]*(10^-3)*Table14[[#This Row],[Power Factor (%)]]*0.01</f>
        <v>0</v>
      </c>
      <c r="AS184" s="87" t="s">
        <v>115</v>
      </c>
      <c r="AT184" s="87" t="s">
        <v>115</v>
      </c>
      <c r="AU184" s="80">
        <v>15</v>
      </c>
      <c r="AV184" s="85" t="s">
        <v>204</v>
      </c>
      <c r="AW184" s="87" t="s">
        <v>204</v>
      </c>
      <c r="AX184" s="87" t="s">
        <v>117</v>
      </c>
      <c r="AY184" s="87" t="s">
        <v>117</v>
      </c>
      <c r="AZ184" s="87" t="s">
        <v>523</v>
      </c>
      <c r="BA184" s="87"/>
      <c r="BB184" s="87"/>
      <c r="BC184" s="87"/>
      <c r="BD184" s="87" t="s">
        <v>116</v>
      </c>
      <c r="BE184" s="87" t="s">
        <v>122</v>
      </c>
      <c r="BF184" s="272">
        <v>143</v>
      </c>
      <c r="BG184" s="190" t="str">
        <f>IF(OR(Table14[[#This Row],[Volts]]&gt;50,Table14[[#This Row],[Amps]]&gt;100),"Yes","No")</f>
        <v>No</v>
      </c>
      <c r="BH184" s="87" t="s">
        <v>117</v>
      </c>
      <c r="BI184" s="87" t="s">
        <v>116</v>
      </c>
      <c r="BJ184" s="87" t="s">
        <v>123</v>
      </c>
      <c r="BK184" s="18" t="s">
        <v>546</v>
      </c>
      <c r="BL184" s="72" t="str">
        <f>CONCATENATE($BL$5,Table14[[#This Row],[WBS Name]])</f>
        <v>C_Magnets</v>
      </c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</row>
    <row r="185" spans="1:105" s="27" customFormat="1" ht="25.85" x14ac:dyDescent="0.2">
      <c r="A185" s="76" t="s">
        <v>547</v>
      </c>
      <c r="B185" s="73">
        <f t="shared" si="12"/>
        <v>121.3</v>
      </c>
      <c r="C185" s="255" t="str">
        <f t="shared" si="10"/>
        <v>121.3.05</v>
      </c>
      <c r="D185" s="19" t="s">
        <v>149</v>
      </c>
      <c r="E185" s="70" t="s">
        <v>102</v>
      </c>
      <c r="F185" s="79" t="s">
        <v>320</v>
      </c>
      <c r="G185" s="20" t="s">
        <v>186</v>
      </c>
      <c r="H185" s="20"/>
      <c r="I185" s="20" t="s">
        <v>19</v>
      </c>
      <c r="J185" s="20" t="s">
        <v>548</v>
      </c>
      <c r="K185" s="20"/>
      <c r="L185" s="21">
        <v>2</v>
      </c>
      <c r="M185" s="80" t="s">
        <v>253</v>
      </c>
      <c r="N185" s="80" t="s">
        <v>107</v>
      </c>
      <c r="O185" s="141">
        <v>0.15</v>
      </c>
      <c r="P185" s="81" t="s">
        <v>108</v>
      </c>
      <c r="Q185" s="82">
        <v>32</v>
      </c>
      <c r="R185" s="82">
        <v>24</v>
      </c>
      <c r="S185" s="82">
        <v>96</v>
      </c>
      <c r="T185" s="86"/>
      <c r="U185" s="87"/>
      <c r="V185" s="81" t="s">
        <v>117</v>
      </c>
      <c r="W185" s="87"/>
      <c r="X185" s="80" t="s">
        <v>518</v>
      </c>
      <c r="Y185" s="80" t="s">
        <v>518</v>
      </c>
      <c r="Z185" s="85">
        <v>55</v>
      </c>
      <c r="AA185" s="90"/>
      <c r="AB185" s="87"/>
      <c r="AC185" s="87">
        <v>900</v>
      </c>
      <c r="AD185" s="82" t="s">
        <v>113</v>
      </c>
      <c r="AE185" s="82">
        <v>1.2</v>
      </c>
      <c r="AF185" s="142">
        <f>Table14[[#This Row],[Quantity]]*Table14[[#This Row],[Heat Load (KW)]]</f>
        <v>2.4</v>
      </c>
      <c r="AG185" s="137"/>
      <c r="AH185" s="137"/>
      <c r="AI185" s="137"/>
      <c r="AJ185" s="137"/>
      <c r="AK185" s="137"/>
      <c r="AL185" s="85" t="s">
        <v>178</v>
      </c>
      <c r="AM185" s="82">
        <v>480</v>
      </c>
      <c r="AN185" s="82">
        <v>28.34</v>
      </c>
      <c r="AO185" s="25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23561.433545520951</v>
      </c>
      <c r="AP185" s="195">
        <f>Table14[[#This Row],[Volt-Amperes]]*Table14[[#This Row],[Quantity]]/1000</f>
        <v>47.122867091041904</v>
      </c>
      <c r="AQ185" s="86">
        <v>86</v>
      </c>
      <c r="AR185" s="257">
        <f>Table14[[#This Row],[Quantity]]*Table14[[#This Row],[Volt-Amperes]]*(10^-3)*Table14[[#This Row],[Power Factor (%)]]*0.01</f>
        <v>40.525665698296038</v>
      </c>
      <c r="AS185" s="87"/>
      <c r="AT185" s="87"/>
      <c r="AU185" s="80">
        <v>40</v>
      </c>
      <c r="AV185" s="85"/>
      <c r="AW185" s="87"/>
      <c r="AX185" s="87"/>
      <c r="AY185" s="87"/>
      <c r="AZ185" s="87" t="s">
        <v>155</v>
      </c>
      <c r="BA185" s="87" t="s">
        <v>119</v>
      </c>
      <c r="BB185" s="87" t="s">
        <v>120</v>
      </c>
      <c r="BC185" s="87" t="s">
        <v>211</v>
      </c>
      <c r="BD185" s="87" t="s">
        <v>116</v>
      </c>
      <c r="BE185" s="87" t="s">
        <v>122</v>
      </c>
      <c r="BF185" s="87">
        <v>83</v>
      </c>
      <c r="BG185" s="190" t="str">
        <f>IF(OR(Table14[[#This Row],[Volts]]&gt;50,Table14[[#This Row],[Amps]]&gt;100),"Yes","No")</f>
        <v>Yes</v>
      </c>
      <c r="BH185" s="87" t="s">
        <v>117</v>
      </c>
      <c r="BI185" s="87" t="s">
        <v>116</v>
      </c>
      <c r="BJ185" s="87" t="s">
        <v>123</v>
      </c>
      <c r="BK185" s="89"/>
      <c r="BL185" s="72" t="str">
        <f>CONCATENATE($BL$5,Table14[[#This Row],[WBS Name]])</f>
        <v>C_Magnets</v>
      </c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</row>
    <row r="186" spans="1:105" s="27" customFormat="1" ht="25.85" x14ac:dyDescent="0.2">
      <c r="A186" s="76" t="s">
        <v>549</v>
      </c>
      <c r="B186" s="155">
        <f t="shared" si="12"/>
        <v>121.3</v>
      </c>
      <c r="C186" s="152" t="str">
        <f t="shared" si="10"/>
        <v>121.3.05</v>
      </c>
      <c r="D186" s="19" t="s">
        <v>149</v>
      </c>
      <c r="E186" s="70" t="s">
        <v>102</v>
      </c>
      <c r="F186" s="79" t="s">
        <v>320</v>
      </c>
      <c r="G186" s="20" t="s">
        <v>186</v>
      </c>
      <c r="H186" s="20"/>
      <c r="I186" s="20" t="s">
        <v>162</v>
      </c>
      <c r="J186" s="20"/>
      <c r="K186" s="20"/>
      <c r="L186" s="21">
        <v>40</v>
      </c>
      <c r="M186" s="80" t="s">
        <v>253</v>
      </c>
      <c r="N186" s="80" t="s">
        <v>107</v>
      </c>
      <c r="O186" s="141">
        <v>0.15</v>
      </c>
      <c r="P186" s="137"/>
      <c r="Q186" s="137"/>
      <c r="R186" s="137"/>
      <c r="S186" s="137"/>
      <c r="T186" s="86"/>
      <c r="U186" s="87"/>
      <c r="V186" s="81"/>
      <c r="W186" s="87"/>
      <c r="X186" s="80" t="s">
        <v>518</v>
      </c>
      <c r="Y186" s="80" t="s">
        <v>518</v>
      </c>
      <c r="Z186" s="85">
        <v>55</v>
      </c>
      <c r="AA186" s="90"/>
      <c r="AB186" s="87"/>
      <c r="AC186" s="87"/>
      <c r="AD186" s="137"/>
      <c r="AE186" s="137"/>
      <c r="AF186" s="142">
        <f>Table14[[#This Row],[Quantity]]*Table14[[#This Row],[Heat Load (KW)]]</f>
        <v>0</v>
      </c>
      <c r="AG186" s="82">
        <v>0.04</v>
      </c>
      <c r="AH186" s="137"/>
      <c r="AI186" s="137"/>
      <c r="AJ186" s="137"/>
      <c r="AK186" s="137"/>
      <c r="AL186" s="203"/>
      <c r="AM186" s="137"/>
      <c r="AN186" s="137"/>
      <c r="AO186" s="25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86" s="253">
        <f>Table14[[#This Row],[Volt-Amperes]]*Table14[[#This Row],[Quantity]]/1000</f>
        <v>0</v>
      </c>
      <c r="AQ186" s="86">
        <v>86</v>
      </c>
      <c r="AR186" s="254">
        <f>Table14[[#This Row],[Quantity]]*Table14[[#This Row],[Volt-Amperes]]*(10^-3)*Table14[[#This Row],[Power Factor (%)]]*0.01</f>
        <v>0</v>
      </c>
      <c r="AS186" s="87" t="s">
        <v>115</v>
      </c>
      <c r="AT186" s="87" t="s">
        <v>115</v>
      </c>
      <c r="AU186" s="80"/>
      <c r="AV186" s="85" t="s">
        <v>204</v>
      </c>
      <c r="AW186" s="87" t="s">
        <v>204</v>
      </c>
      <c r="AX186" s="87" t="s">
        <v>117</v>
      </c>
      <c r="AY186" s="87" t="s">
        <v>117</v>
      </c>
      <c r="AZ186" s="87" t="s">
        <v>523</v>
      </c>
      <c r="BA186" s="87"/>
      <c r="BB186" s="87"/>
      <c r="BC186" s="87"/>
      <c r="BD186" s="87" t="s">
        <v>116</v>
      </c>
      <c r="BE186" s="87" t="s">
        <v>122</v>
      </c>
      <c r="BF186" s="272">
        <v>80</v>
      </c>
      <c r="BG186" s="190" t="str">
        <f>IF(OR(Table14[[#This Row],[Volts]]&gt;50,Table14[[#This Row],[Amps]]&gt;100),"Yes","No")</f>
        <v>No</v>
      </c>
      <c r="BH186" s="87" t="s">
        <v>117</v>
      </c>
      <c r="BI186" s="87" t="s">
        <v>116</v>
      </c>
      <c r="BJ186" s="87" t="s">
        <v>123</v>
      </c>
      <c r="BK186" s="18" t="s">
        <v>546</v>
      </c>
      <c r="BL186" s="72" t="str">
        <f>CONCATENATE($BL$5,Table14[[#This Row],[WBS Name]])</f>
        <v>C_Magnets</v>
      </c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</row>
    <row r="187" spans="1:105" ht="25.85" x14ac:dyDescent="0.2">
      <c r="A187" s="76" t="s">
        <v>550</v>
      </c>
      <c r="B187" s="122">
        <f t="shared" si="12"/>
        <v>121.3</v>
      </c>
      <c r="C187" s="145" t="str">
        <f t="shared" si="10"/>
        <v>121.3.05</v>
      </c>
      <c r="D187" s="19" t="s">
        <v>149</v>
      </c>
      <c r="E187" s="19" t="s">
        <v>334</v>
      </c>
      <c r="F187" s="79" t="s">
        <v>551</v>
      </c>
      <c r="G187" s="20" t="s">
        <v>177</v>
      </c>
      <c r="H187" s="20"/>
      <c r="I187" s="20" t="s">
        <v>149</v>
      </c>
      <c r="J187" s="20"/>
      <c r="K187" s="20"/>
      <c r="L187" s="21">
        <v>44</v>
      </c>
      <c r="M187" s="80" t="s">
        <v>253</v>
      </c>
      <c r="N187" s="80" t="s">
        <v>107</v>
      </c>
      <c r="O187" s="141">
        <v>0.15</v>
      </c>
      <c r="P187" s="137"/>
      <c r="Q187" s="137"/>
      <c r="R187" s="137"/>
      <c r="S187" s="137"/>
      <c r="T187" s="86"/>
      <c r="U187" s="87"/>
      <c r="V187" s="81"/>
      <c r="W187" s="87"/>
      <c r="X187" s="80" t="s">
        <v>518</v>
      </c>
      <c r="Y187" s="80" t="s">
        <v>518</v>
      </c>
      <c r="Z187" s="85">
        <v>55</v>
      </c>
      <c r="AA187" s="90"/>
      <c r="AB187" s="87"/>
      <c r="AC187" s="87"/>
      <c r="AD187" s="82" t="s">
        <v>164</v>
      </c>
      <c r="AE187" s="82">
        <v>0.5</v>
      </c>
      <c r="AF187" s="142">
        <f>Table14[[#This Row],[Quantity]]*Table14[[#This Row],[Heat Load (KW)]]</f>
        <v>22</v>
      </c>
      <c r="AG187" s="82">
        <v>3.5</v>
      </c>
      <c r="AH187" s="137"/>
      <c r="AI187" s="137"/>
      <c r="AJ187" s="137"/>
      <c r="AK187" s="137"/>
      <c r="AL187" s="203"/>
      <c r="AM187" s="137"/>
      <c r="AN187" s="137"/>
      <c r="AO187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87" s="192">
        <f>Table14[[#This Row],[Volt-Amperes]]*Table14[[#This Row],[Quantity]]/1000</f>
        <v>0</v>
      </c>
      <c r="AQ187" s="86">
        <v>100</v>
      </c>
      <c r="AR187" s="198">
        <f>Table14[[#This Row],[Quantity]]*Table14[[#This Row],[Volt-Amperes]]*(10^-3)*Table14[[#This Row],[Power Factor (%)]]*0.01</f>
        <v>0</v>
      </c>
      <c r="AS187" s="87"/>
      <c r="AT187" s="87"/>
      <c r="AU187" s="80"/>
      <c r="AV187" s="85"/>
      <c r="AW187" s="87"/>
      <c r="AX187" s="87"/>
      <c r="AY187" s="87"/>
      <c r="AZ187" s="137"/>
      <c r="BA187" s="137"/>
      <c r="BB187" s="137"/>
      <c r="BC187" s="137"/>
      <c r="BD187" s="87"/>
      <c r="BE187" s="87"/>
      <c r="BF187" s="272">
        <v>88</v>
      </c>
      <c r="BG187" s="190" t="str">
        <f>IF(OR(Table14[[#This Row],[Volts]]&gt;50,Table14[[#This Row],[Amps]]&gt;100),"Yes","No")</f>
        <v>No</v>
      </c>
      <c r="BH187" s="87"/>
      <c r="BI187" s="87"/>
      <c r="BJ187" s="87"/>
      <c r="BK187" s="56"/>
      <c r="BL187" s="72" t="str">
        <f>CONCATENATE($BL$5,Table14[[#This Row],[WBS Name]])</f>
        <v>C_Magnets</v>
      </c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</row>
    <row r="188" spans="1:105" ht="25.85" x14ac:dyDescent="0.2">
      <c r="A188" s="92" t="s">
        <v>552</v>
      </c>
      <c r="B188" s="122">
        <f t="shared" si="12"/>
        <v>121.3</v>
      </c>
      <c r="C188" s="145" t="str">
        <f t="shared" si="10"/>
        <v>121.3.05</v>
      </c>
      <c r="D188" s="70" t="s">
        <v>149</v>
      </c>
      <c r="E188" s="19" t="s">
        <v>334</v>
      </c>
      <c r="F188" s="182" t="s">
        <v>551</v>
      </c>
      <c r="G188" s="71" t="s">
        <v>186</v>
      </c>
      <c r="H188" s="71"/>
      <c r="I188" s="71" t="s">
        <v>149</v>
      </c>
      <c r="J188" s="71"/>
      <c r="K188" s="20"/>
      <c r="L188" s="54">
        <v>40</v>
      </c>
      <c r="M188" s="80" t="s">
        <v>253</v>
      </c>
      <c r="N188" s="80" t="s">
        <v>107</v>
      </c>
      <c r="O188" s="141">
        <v>0.15</v>
      </c>
      <c r="P188" s="137"/>
      <c r="Q188" s="82">
        <v>118</v>
      </c>
      <c r="R188" s="137"/>
      <c r="S188" s="137"/>
      <c r="T188" s="82"/>
      <c r="U188" s="85"/>
      <c r="V188" s="80"/>
      <c r="W188" s="85"/>
      <c r="X188" s="80" t="s">
        <v>518</v>
      </c>
      <c r="Y188" s="80" t="s">
        <v>518</v>
      </c>
      <c r="Z188" s="85">
        <v>55</v>
      </c>
      <c r="AA188" s="185"/>
      <c r="AB188" s="85"/>
      <c r="AC188" s="85"/>
      <c r="AD188" s="82" t="s">
        <v>113</v>
      </c>
      <c r="AE188" s="82">
        <v>0.04</v>
      </c>
      <c r="AF188" s="142">
        <f>Table14[[#This Row],[Quantity]]*Table14[[#This Row],[Heat Load (KW)]]</f>
        <v>1.6</v>
      </c>
      <c r="AG188" s="82">
        <v>0.4</v>
      </c>
      <c r="AH188" s="137"/>
      <c r="AI188" s="137"/>
      <c r="AJ188" s="137"/>
      <c r="AK188" s="137"/>
      <c r="AL188" s="203"/>
      <c r="AM188" s="137"/>
      <c r="AN188" s="137"/>
      <c r="AO188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88" s="192">
        <f>Table14[[#This Row],[Volt-Amperes]]*Table14[[#This Row],[Quantity]]/1000</f>
        <v>0</v>
      </c>
      <c r="AQ188" s="82">
        <v>100</v>
      </c>
      <c r="AR188" s="198">
        <f>Table14[[#This Row],[Quantity]]*Table14[[#This Row],[Volt-Amperes]]*(10^-3)*Table14[[#This Row],[Power Factor (%)]]*0.01</f>
        <v>0</v>
      </c>
      <c r="AS188" s="85"/>
      <c r="AT188" s="85"/>
      <c r="AU188" s="80"/>
      <c r="AV188" s="85"/>
      <c r="AW188" s="85"/>
      <c r="AX188" s="85"/>
      <c r="AY188" s="85"/>
      <c r="AZ188" s="137"/>
      <c r="BA188" s="137"/>
      <c r="BB188" s="137"/>
      <c r="BC188" s="137"/>
      <c r="BD188" s="85"/>
      <c r="BE188" s="85"/>
      <c r="BF188" s="135">
        <v>80</v>
      </c>
      <c r="BG188" s="190" t="str">
        <f>IF(OR(Table14[[#This Row],[Volts]]&gt;50,Table14[[#This Row],[Amps]]&gt;100),"Yes","No")</f>
        <v>No</v>
      </c>
      <c r="BH188" s="85"/>
      <c r="BI188" s="85"/>
      <c r="BJ188" s="85"/>
      <c r="BK188" s="95"/>
      <c r="BL188" s="72" t="str">
        <f>CONCATENATE($BL$5,Table14[[#This Row],[WBS Name]])</f>
        <v>C_Magnets</v>
      </c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</row>
    <row r="189" spans="1:105" s="27" customFormat="1" ht="38.75" x14ac:dyDescent="0.2">
      <c r="A189" s="76" t="s">
        <v>553</v>
      </c>
      <c r="B189" s="122">
        <f t="shared" si="12"/>
        <v>121.3</v>
      </c>
      <c r="C189" s="145" t="str">
        <f t="shared" si="10"/>
        <v>121.3.08</v>
      </c>
      <c r="D189" s="19" t="s">
        <v>126</v>
      </c>
      <c r="E189" s="70" t="s">
        <v>221</v>
      </c>
      <c r="F189" s="20" t="s">
        <v>222</v>
      </c>
      <c r="G189" s="20" t="s">
        <v>127</v>
      </c>
      <c r="H189" s="20"/>
      <c r="I189" s="72" t="s">
        <v>19</v>
      </c>
      <c r="J189" s="20" t="s">
        <v>554</v>
      </c>
      <c r="K189" s="20"/>
      <c r="L189" s="21">
        <v>1</v>
      </c>
      <c r="M189" s="80" t="s">
        <v>253</v>
      </c>
      <c r="N189" s="80" t="s">
        <v>107</v>
      </c>
      <c r="O189" s="141">
        <v>0.15</v>
      </c>
      <c r="P189" s="81" t="s">
        <v>108</v>
      </c>
      <c r="Q189" s="82">
        <v>30</v>
      </c>
      <c r="R189" s="82">
        <v>32</v>
      </c>
      <c r="S189" s="82">
        <v>96</v>
      </c>
      <c r="T189" s="86"/>
      <c r="U189" s="87"/>
      <c r="V189" s="81" t="s">
        <v>117</v>
      </c>
      <c r="W189" s="87"/>
      <c r="X189" s="80" t="s">
        <v>203</v>
      </c>
      <c r="Y189" s="80" t="s">
        <v>203</v>
      </c>
      <c r="Z189" s="85">
        <v>55</v>
      </c>
      <c r="AA189" s="90"/>
      <c r="AB189" s="87"/>
      <c r="AC189" s="87"/>
      <c r="AD189" s="82" t="s">
        <v>113</v>
      </c>
      <c r="AE189" s="82">
        <v>3.6</v>
      </c>
      <c r="AF189" s="142">
        <f>Table14[[#This Row],[Quantity]]*Table14[[#This Row],[Heat Load (KW)]]</f>
        <v>3.6</v>
      </c>
      <c r="AG189" s="137"/>
      <c r="AH189" s="137"/>
      <c r="AI189" s="137"/>
      <c r="AJ189" s="137"/>
      <c r="AK189" s="137"/>
      <c r="AL189" s="85" t="s">
        <v>114</v>
      </c>
      <c r="AM189" s="82">
        <v>120</v>
      </c>
      <c r="AN189" s="82">
        <v>7</v>
      </c>
      <c r="AO189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840</v>
      </c>
      <c r="AP189" s="192">
        <f>Table14[[#This Row],[Volt-Amperes]]*Table14[[#This Row],[Quantity]]/1000</f>
        <v>0.84</v>
      </c>
      <c r="AQ189" s="86">
        <v>100</v>
      </c>
      <c r="AR189" s="198">
        <f>Table14[[#This Row],[Quantity]]*Table14[[#This Row],[Volt-Amperes]]*(10^-3)*Table14[[#This Row],[Power Factor (%)]]*0.01</f>
        <v>0.84</v>
      </c>
      <c r="AS189" s="87" t="s">
        <v>555</v>
      </c>
      <c r="AT189" s="87"/>
      <c r="AU189" s="80">
        <v>20</v>
      </c>
      <c r="AV189" s="85" t="s">
        <v>117</v>
      </c>
      <c r="AW189" s="87" t="s">
        <v>117</v>
      </c>
      <c r="AX189" s="87" t="s">
        <v>117</v>
      </c>
      <c r="AY189" s="87" t="s">
        <v>117</v>
      </c>
      <c r="AZ189" s="87" t="s">
        <v>118</v>
      </c>
      <c r="BA189" s="87" t="s">
        <v>119</v>
      </c>
      <c r="BB189" s="87" t="s">
        <v>120</v>
      </c>
      <c r="BC189" s="87" t="s">
        <v>121</v>
      </c>
      <c r="BD189" s="87" t="s">
        <v>116</v>
      </c>
      <c r="BE189" s="87" t="s">
        <v>130</v>
      </c>
      <c r="BF189" s="87"/>
      <c r="BG189" s="190" t="str">
        <f>IF(OR(Table14[[#This Row],[Volts]]&gt;50,Table14[[#This Row],[Amps]]&gt;100),"Yes","No")</f>
        <v>Yes</v>
      </c>
      <c r="BH189" s="87" t="s">
        <v>117</v>
      </c>
      <c r="BI189" s="87" t="s">
        <v>117</v>
      </c>
      <c r="BJ189" s="87" t="s">
        <v>123</v>
      </c>
      <c r="BK189" s="89" t="s">
        <v>556</v>
      </c>
      <c r="BL189" s="72" t="str">
        <f>CONCATENATE($BL$5,Table14[[#This Row],[WBS Name]])</f>
        <v>C_SS</v>
      </c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</row>
    <row r="190" spans="1:105" s="57" customFormat="1" ht="38.75" x14ac:dyDescent="0.2">
      <c r="A190" s="76" t="s">
        <v>557</v>
      </c>
      <c r="B190" s="179">
        <f t="shared" si="12"/>
        <v>121.3</v>
      </c>
      <c r="C190" s="144" t="str">
        <f t="shared" si="10"/>
        <v>121.3.08</v>
      </c>
      <c r="D190" s="19" t="s">
        <v>126</v>
      </c>
      <c r="E190" s="70" t="s">
        <v>102</v>
      </c>
      <c r="F190" s="79" t="s">
        <v>558</v>
      </c>
      <c r="G190" s="20" t="s">
        <v>559</v>
      </c>
      <c r="H190" s="20"/>
      <c r="I190" s="72" t="s">
        <v>19</v>
      </c>
      <c r="J190" s="20" t="s">
        <v>559</v>
      </c>
      <c r="K190" s="20"/>
      <c r="L190" s="21">
        <v>1</v>
      </c>
      <c r="M190" s="80" t="s">
        <v>253</v>
      </c>
      <c r="N190" s="80" t="s">
        <v>107</v>
      </c>
      <c r="O190" s="141">
        <v>0.15</v>
      </c>
      <c r="P190" s="81" t="s">
        <v>108</v>
      </c>
      <c r="Q190" s="82">
        <v>30</v>
      </c>
      <c r="R190" s="82">
        <v>32</v>
      </c>
      <c r="S190" s="82">
        <v>96</v>
      </c>
      <c r="T190" s="86"/>
      <c r="U190" s="87"/>
      <c r="V190" s="81" t="s">
        <v>117</v>
      </c>
      <c r="W190" s="87"/>
      <c r="X190" s="80" t="s">
        <v>203</v>
      </c>
      <c r="Y190" s="80" t="s">
        <v>203</v>
      </c>
      <c r="Z190" s="85">
        <v>55</v>
      </c>
      <c r="AA190" s="90"/>
      <c r="AB190" s="87"/>
      <c r="AC190" s="87"/>
      <c r="AD190" s="82" t="s">
        <v>113</v>
      </c>
      <c r="AE190" s="82">
        <v>2</v>
      </c>
      <c r="AF190" s="142">
        <f>Table14[[#This Row],[Quantity]]*Table14[[#This Row],[Heat Load (KW)]]</f>
        <v>2</v>
      </c>
      <c r="AG190" s="137"/>
      <c r="AH190" s="137"/>
      <c r="AI190" s="137"/>
      <c r="AJ190" s="137"/>
      <c r="AK190" s="137"/>
      <c r="AL190" s="85" t="s">
        <v>114</v>
      </c>
      <c r="AM190" s="82">
        <v>120</v>
      </c>
      <c r="AN190" s="82">
        <v>7</v>
      </c>
      <c r="AO190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840</v>
      </c>
      <c r="AP190" s="192">
        <f>Table14[[#This Row],[Volt-Amperes]]*Table14[[#This Row],[Quantity]]/1000</f>
        <v>0.84</v>
      </c>
      <c r="AQ190" s="86">
        <v>100</v>
      </c>
      <c r="AR190" s="198">
        <f>Table14[[#This Row],[Quantity]]*Table14[[#This Row],[Volt-Amperes]]*(10^-3)*Table14[[#This Row],[Power Factor (%)]]*0.01</f>
        <v>0.84</v>
      </c>
      <c r="AS190" s="87" t="s">
        <v>555</v>
      </c>
      <c r="AT190" s="87"/>
      <c r="AU190" s="80">
        <v>20</v>
      </c>
      <c r="AV190" s="85" t="s">
        <v>117</v>
      </c>
      <c r="AW190" s="87" t="s">
        <v>117</v>
      </c>
      <c r="AX190" s="87" t="s">
        <v>117</v>
      </c>
      <c r="AY190" s="87" t="s">
        <v>117</v>
      </c>
      <c r="AZ190" s="87" t="s">
        <v>118</v>
      </c>
      <c r="BA190" s="87" t="s">
        <v>119</v>
      </c>
      <c r="BB190" s="87" t="s">
        <v>120</v>
      </c>
      <c r="BC190" s="87" t="s">
        <v>119</v>
      </c>
      <c r="BD190" s="87" t="s">
        <v>116</v>
      </c>
      <c r="BE190" s="87" t="s">
        <v>122</v>
      </c>
      <c r="BF190" s="87"/>
      <c r="BG190" s="190" t="str">
        <f>IF(OR(Table14[[#This Row],[Volts]]&gt;50,Table14[[#This Row],[Amps]]&gt;100),"Yes","No")</f>
        <v>Yes</v>
      </c>
      <c r="BH190" s="87" t="s">
        <v>117</v>
      </c>
      <c r="BI190" s="87" t="s">
        <v>117</v>
      </c>
      <c r="BJ190" s="87" t="s">
        <v>123</v>
      </c>
      <c r="BK190" s="89" t="s">
        <v>556</v>
      </c>
      <c r="BL190" s="72" t="str">
        <f>CONCATENATE($BL$5,Table14[[#This Row],[WBS Name]])</f>
        <v>C_SS</v>
      </c>
    </row>
    <row r="191" spans="1:105" s="57" customFormat="1" ht="38.75" x14ac:dyDescent="0.2">
      <c r="A191" s="76" t="s">
        <v>560</v>
      </c>
      <c r="B191" s="179">
        <f t="shared" si="12"/>
        <v>121.3</v>
      </c>
      <c r="C191" s="144" t="str">
        <f t="shared" si="10"/>
        <v>121.3.08</v>
      </c>
      <c r="D191" s="19" t="s">
        <v>126</v>
      </c>
      <c r="E191" s="70" t="s">
        <v>102</v>
      </c>
      <c r="F191" s="20" t="s">
        <v>297</v>
      </c>
      <c r="G191" s="20" t="s">
        <v>127</v>
      </c>
      <c r="H191" s="20"/>
      <c r="I191" s="72" t="s">
        <v>19</v>
      </c>
      <c r="J191" s="20" t="s">
        <v>554</v>
      </c>
      <c r="K191" s="20"/>
      <c r="L191" s="21">
        <v>1</v>
      </c>
      <c r="M191" s="80" t="s">
        <v>253</v>
      </c>
      <c r="N191" s="80" t="s">
        <v>107</v>
      </c>
      <c r="O191" s="77">
        <v>0.15</v>
      </c>
      <c r="P191" s="81" t="s">
        <v>108</v>
      </c>
      <c r="Q191" s="82">
        <v>30</v>
      </c>
      <c r="R191" s="82">
        <v>32</v>
      </c>
      <c r="S191" s="82">
        <v>96</v>
      </c>
      <c r="T191" s="82"/>
      <c r="U191" s="85"/>
      <c r="V191" s="80" t="s">
        <v>117</v>
      </c>
      <c r="W191" s="85"/>
      <c r="X191" s="80" t="s">
        <v>203</v>
      </c>
      <c r="Y191" s="80" t="s">
        <v>203</v>
      </c>
      <c r="Z191" s="85">
        <v>55</v>
      </c>
      <c r="AA191" s="185"/>
      <c r="AB191" s="85"/>
      <c r="AC191" s="85"/>
      <c r="AD191" s="82" t="s">
        <v>113</v>
      </c>
      <c r="AE191" s="267">
        <v>3.6</v>
      </c>
      <c r="AF191" s="84">
        <f>Table14[[#This Row],[Quantity]]*Table14[[#This Row],[Heat Load (KW)]]</f>
        <v>3.6</v>
      </c>
      <c r="AG191" s="137"/>
      <c r="AH191" s="137"/>
      <c r="AI191" s="137"/>
      <c r="AJ191" s="137"/>
      <c r="AK191" s="137"/>
      <c r="AL191" s="85" t="s">
        <v>114</v>
      </c>
      <c r="AM191" s="82">
        <v>120</v>
      </c>
      <c r="AN191" s="187">
        <v>7</v>
      </c>
      <c r="AO191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840</v>
      </c>
      <c r="AP191" s="335">
        <f>Table14[[#This Row],[Volt-Amperes]]*Table14[[#This Row],[Quantity]]/1000</f>
        <v>0.84</v>
      </c>
      <c r="AQ191" s="86">
        <v>100</v>
      </c>
      <c r="AR191" s="198">
        <f>Table14[[#This Row],[Quantity]]*Table14[[#This Row],[Volt-Amperes]]*(10^-3)*Table14[[#This Row],[Power Factor (%)]]*0.01</f>
        <v>0.84</v>
      </c>
      <c r="AS191" s="87" t="s">
        <v>555</v>
      </c>
      <c r="AT191" s="87"/>
      <c r="AU191" s="80">
        <v>20</v>
      </c>
      <c r="AV191" s="85" t="s">
        <v>117</v>
      </c>
      <c r="AW191" s="87" t="s">
        <v>117</v>
      </c>
      <c r="AX191" s="87" t="s">
        <v>117</v>
      </c>
      <c r="AY191" s="87" t="s">
        <v>117</v>
      </c>
      <c r="AZ191" s="87" t="s">
        <v>118</v>
      </c>
      <c r="BA191" s="87" t="s">
        <v>119</v>
      </c>
      <c r="BB191" s="87" t="s">
        <v>120</v>
      </c>
      <c r="BC191" s="87" t="s">
        <v>119</v>
      </c>
      <c r="BD191" s="87" t="s">
        <v>116</v>
      </c>
      <c r="BE191" s="87" t="s">
        <v>130</v>
      </c>
      <c r="BF191" s="87"/>
      <c r="BG191" s="190" t="str">
        <f>IF(OR(Table14[[#This Row],[Volts]]&gt;50,Table14[[#This Row],[Amps]]&gt;100),"Yes","No")</f>
        <v>Yes</v>
      </c>
      <c r="BH191" s="87" t="s">
        <v>117</v>
      </c>
      <c r="BI191" s="87" t="s">
        <v>117</v>
      </c>
      <c r="BJ191" s="87" t="s">
        <v>123</v>
      </c>
      <c r="BK191" s="89" t="s">
        <v>556</v>
      </c>
      <c r="BL191" s="72" t="str">
        <f>CONCATENATE($BL$5,Table14[[#This Row],[WBS Name]])</f>
        <v>C_SS</v>
      </c>
    </row>
    <row r="192" spans="1:105" s="57" customFormat="1" ht="25.85" x14ac:dyDescent="0.2">
      <c r="A192" s="76" t="s">
        <v>561</v>
      </c>
      <c r="B192" s="47">
        <f t="shared" si="12"/>
        <v>121.3</v>
      </c>
      <c r="C192" s="144" t="str">
        <f t="shared" si="10"/>
        <v>121.3.08</v>
      </c>
      <c r="D192" s="19" t="s">
        <v>126</v>
      </c>
      <c r="E192" s="70" t="s">
        <v>102</v>
      </c>
      <c r="F192" s="20" t="s">
        <v>200</v>
      </c>
      <c r="G192" s="20" t="s">
        <v>562</v>
      </c>
      <c r="H192" s="20"/>
      <c r="I192" s="72" t="s">
        <v>563</v>
      </c>
      <c r="J192" s="20" t="s">
        <v>564</v>
      </c>
      <c r="K192" s="20"/>
      <c r="L192" s="21">
        <v>22</v>
      </c>
      <c r="M192" s="80" t="s">
        <v>253</v>
      </c>
      <c r="N192" s="80" t="s">
        <v>107</v>
      </c>
      <c r="O192" s="77">
        <v>0.15</v>
      </c>
      <c r="P192" s="173" t="s">
        <v>245</v>
      </c>
      <c r="Q192" s="82">
        <v>20</v>
      </c>
      <c r="R192" s="82">
        <v>19</v>
      </c>
      <c r="S192" s="82">
        <v>3</v>
      </c>
      <c r="T192" s="82"/>
      <c r="U192" s="85"/>
      <c r="V192" s="80" t="s">
        <v>117</v>
      </c>
      <c r="W192" s="85"/>
      <c r="X192" s="80" t="s">
        <v>203</v>
      </c>
      <c r="Y192" s="80" t="s">
        <v>203</v>
      </c>
      <c r="Z192" s="85">
        <v>55</v>
      </c>
      <c r="AA192" s="185"/>
      <c r="AB192" s="85"/>
      <c r="AC192" s="85"/>
      <c r="AD192" s="82" t="s">
        <v>113</v>
      </c>
      <c r="AE192" s="391"/>
      <c r="AF192" s="84">
        <f>Table14[[#This Row],[Quantity]]*Table14[[#This Row],[Heat Load (KW)]]</f>
        <v>0</v>
      </c>
      <c r="AG192" s="137"/>
      <c r="AH192" s="137"/>
      <c r="AI192" s="137"/>
      <c r="AJ192" s="137"/>
      <c r="AK192" s="137"/>
      <c r="AL192" s="85" t="s">
        <v>114</v>
      </c>
      <c r="AM192" s="82">
        <v>120</v>
      </c>
      <c r="AN192" s="187">
        <v>3</v>
      </c>
      <c r="AO192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360</v>
      </c>
      <c r="AP192" s="335">
        <f>Table14[[#This Row],[Volt-Amperes]]*Table14[[#This Row],[Quantity]]/1000</f>
        <v>7.92</v>
      </c>
      <c r="AQ192" s="86">
        <v>100</v>
      </c>
      <c r="AR192" s="198">
        <f>Table14[[#This Row],[Quantity]]*Table14[[#This Row],[Volt-Amperes]]*(10^-3)*Table14[[#This Row],[Power Factor (%)]]*0.01</f>
        <v>7.92</v>
      </c>
      <c r="AS192" s="87"/>
      <c r="AT192" s="87"/>
      <c r="AU192" s="80"/>
      <c r="AV192" s="85" t="s">
        <v>117</v>
      </c>
      <c r="AW192" s="87" t="s">
        <v>117</v>
      </c>
      <c r="AX192" s="87" t="s">
        <v>117</v>
      </c>
      <c r="AY192" s="87" t="s">
        <v>117</v>
      </c>
      <c r="AZ192" s="87" t="s">
        <v>165</v>
      </c>
      <c r="BA192" s="137"/>
      <c r="BB192" s="137"/>
      <c r="BC192" s="137"/>
      <c r="BD192" s="87"/>
      <c r="BE192" s="87" t="s">
        <v>122</v>
      </c>
      <c r="BF192" s="87"/>
      <c r="BG192" s="190" t="str">
        <f>IF(OR(Table14[[#This Row],[Volts]]&gt;50,Table14[[#This Row],[Amps]]&gt;100),"Yes","No")</f>
        <v>Yes</v>
      </c>
      <c r="BH192" s="87" t="s">
        <v>117</v>
      </c>
      <c r="BI192" s="87" t="s">
        <v>117</v>
      </c>
      <c r="BJ192" s="87" t="s">
        <v>123</v>
      </c>
      <c r="BK192" s="89" t="s">
        <v>565</v>
      </c>
      <c r="BL192" s="72" t="str">
        <f>CONCATENATE($BL$5,Table14[[#This Row],[WBS Name]])</f>
        <v>C_SS</v>
      </c>
    </row>
    <row r="193" spans="1:64" s="57" customFormat="1" ht="12.9" x14ac:dyDescent="0.2">
      <c r="A193" s="76" t="s">
        <v>566</v>
      </c>
      <c r="B193" s="47">
        <f t="shared" si="12"/>
        <v>121.3</v>
      </c>
      <c r="C193" s="144" t="str">
        <f t="shared" si="10"/>
        <v>121.3.08</v>
      </c>
      <c r="D193" s="19" t="s">
        <v>126</v>
      </c>
      <c r="E193" s="70" t="s">
        <v>102</v>
      </c>
      <c r="F193" s="20" t="s">
        <v>272</v>
      </c>
      <c r="G193" s="20" t="s">
        <v>127</v>
      </c>
      <c r="H193" s="76"/>
      <c r="I193" s="72" t="s">
        <v>567</v>
      </c>
      <c r="J193" s="76" t="s">
        <v>568</v>
      </c>
      <c r="K193" s="20"/>
      <c r="L193" s="21">
        <v>1</v>
      </c>
      <c r="M193" s="80" t="s">
        <v>253</v>
      </c>
      <c r="N193" s="80" t="s">
        <v>107</v>
      </c>
      <c r="O193" s="141">
        <f>VLOOKUP($N193,SourceReq,2,FALSE)</f>
        <v>0.05</v>
      </c>
      <c r="P193" s="173" t="s">
        <v>268</v>
      </c>
      <c r="Q193" s="82">
        <v>30</v>
      </c>
      <c r="R193" s="82">
        <v>8</v>
      </c>
      <c r="S193" s="82">
        <v>20</v>
      </c>
      <c r="T193" s="86"/>
      <c r="U193" s="86"/>
      <c r="V193" s="86"/>
      <c r="W193" s="86"/>
      <c r="X193" s="82"/>
      <c r="Y193" s="82"/>
      <c r="Z193" s="82"/>
      <c r="AA193" s="349"/>
      <c r="AB193" s="86"/>
      <c r="AC193" s="86"/>
      <c r="AD193" s="82" t="s">
        <v>113</v>
      </c>
      <c r="AE193" s="137"/>
      <c r="AF193" s="142">
        <f>Table14[[#This Row],[Quantity]]*Table14[[#This Row],[Heat Load (KW)]]</f>
        <v>0</v>
      </c>
      <c r="AG193" s="137"/>
      <c r="AH193" s="137"/>
      <c r="AI193" s="137"/>
      <c r="AJ193" s="137"/>
      <c r="AK193" s="137"/>
      <c r="AL193" s="80" t="s">
        <v>114</v>
      </c>
      <c r="AM193" s="82">
        <v>120</v>
      </c>
      <c r="AN193" s="82">
        <v>3</v>
      </c>
      <c r="AO193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360</v>
      </c>
      <c r="AP193" s="192">
        <f>Table14[[#This Row],[Volt-Amperes]]*Table14[[#This Row],[Quantity]]/1000</f>
        <v>0.36</v>
      </c>
      <c r="AQ193" s="86">
        <v>100</v>
      </c>
      <c r="AR193" s="198">
        <f>Table14[[#This Row],[Quantity]]*Table14[[#This Row],[Volt-Amperes]]*(10^-3)*Table14[[#This Row],[Power Factor (%)]]*0.01</f>
        <v>0.36</v>
      </c>
      <c r="AS193" s="86"/>
      <c r="AT193" s="86"/>
      <c r="AU193" s="103"/>
      <c r="AV193" s="80"/>
      <c r="AW193" s="86"/>
      <c r="AX193" s="86"/>
      <c r="AY193" s="86"/>
      <c r="AZ193" s="86"/>
      <c r="BA193" s="137"/>
      <c r="BB193" s="137"/>
      <c r="BC193" s="137"/>
      <c r="BD193" s="81"/>
      <c r="BE193" s="87"/>
      <c r="BF193" s="87"/>
      <c r="BG193" s="143" t="str">
        <f>IF(OR(Table14[[#This Row],[Volts]]&gt;50,Table14[[#This Row],[Amps]]&gt;100),"Yes","No")</f>
        <v>Yes</v>
      </c>
      <c r="BH193" s="86"/>
      <c r="BI193" s="86"/>
      <c r="BJ193" s="86"/>
      <c r="BK193" s="89"/>
      <c r="BL193" s="72" t="str">
        <f>CONCATENATE($BL$5,Table14[[#This Row],[WBS Name]])</f>
        <v>C_SS</v>
      </c>
    </row>
    <row r="194" spans="1:64" s="57" customFormat="1" ht="25.85" x14ac:dyDescent="0.2">
      <c r="A194" s="76" t="s">
        <v>569</v>
      </c>
      <c r="B194" s="47">
        <f t="shared" si="12"/>
        <v>121.3</v>
      </c>
      <c r="C194" s="255" t="str">
        <f t="shared" si="10"/>
        <v>121.3.08</v>
      </c>
      <c r="D194" s="19" t="s">
        <v>126</v>
      </c>
      <c r="E194" s="70" t="s">
        <v>102</v>
      </c>
      <c r="F194" s="20" t="s">
        <v>103</v>
      </c>
      <c r="G194" s="20" t="s">
        <v>127</v>
      </c>
      <c r="H194" s="76"/>
      <c r="I194" s="72" t="s">
        <v>567</v>
      </c>
      <c r="J194" s="76" t="s">
        <v>568</v>
      </c>
      <c r="K194" s="20"/>
      <c r="L194" s="21">
        <v>1</v>
      </c>
      <c r="M194" s="80" t="s">
        <v>253</v>
      </c>
      <c r="N194" s="80" t="s">
        <v>107</v>
      </c>
      <c r="O194" s="141">
        <f>VLOOKUP($N194,SourceReq,2,FALSE)</f>
        <v>0.05</v>
      </c>
      <c r="P194" s="173" t="s">
        <v>268</v>
      </c>
      <c r="Q194" s="82">
        <v>30</v>
      </c>
      <c r="R194" s="82">
        <v>8</v>
      </c>
      <c r="S194" s="82">
        <v>20</v>
      </c>
      <c r="T194" s="86"/>
      <c r="U194" s="86"/>
      <c r="V194" s="86"/>
      <c r="W194" s="86"/>
      <c r="X194" s="82"/>
      <c r="Y194" s="82"/>
      <c r="Z194" s="82"/>
      <c r="AA194" s="349"/>
      <c r="AB194" s="86"/>
      <c r="AC194" s="86"/>
      <c r="AD194" s="82" t="s">
        <v>113</v>
      </c>
      <c r="AE194" s="137"/>
      <c r="AF194" s="142">
        <f>Table14[[#This Row],[Quantity]]*Table14[[#This Row],[Heat Load (KW)]]</f>
        <v>0</v>
      </c>
      <c r="AG194" s="137"/>
      <c r="AH194" s="137"/>
      <c r="AI194" s="137"/>
      <c r="AJ194" s="137"/>
      <c r="AK194" s="137"/>
      <c r="AL194" s="80" t="s">
        <v>114</v>
      </c>
      <c r="AM194" s="82">
        <v>120</v>
      </c>
      <c r="AN194" s="82">
        <v>3</v>
      </c>
      <c r="AO194" s="25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360</v>
      </c>
      <c r="AP194" s="195">
        <f>Table14[[#This Row],[Volt-Amperes]]*Table14[[#This Row],[Quantity]]/1000</f>
        <v>0.36</v>
      </c>
      <c r="AQ194" s="86">
        <v>100</v>
      </c>
      <c r="AR194" s="257">
        <f>Table14[[#This Row],[Quantity]]*Table14[[#This Row],[Volt-Amperes]]*(10^-3)*Table14[[#This Row],[Power Factor (%)]]*0.01</f>
        <v>0.36</v>
      </c>
      <c r="AS194" s="86"/>
      <c r="AT194" s="86"/>
      <c r="AU194" s="103"/>
      <c r="AV194" s="80"/>
      <c r="AW194" s="86"/>
      <c r="AX194" s="86"/>
      <c r="AY194" s="86"/>
      <c r="AZ194" s="86"/>
      <c r="BA194" s="137"/>
      <c r="BB194" s="137"/>
      <c r="BC194" s="137"/>
      <c r="BD194" s="81"/>
      <c r="BE194" s="87"/>
      <c r="BF194" s="87"/>
      <c r="BG194" s="143" t="str">
        <f>IF(OR(Table14[[#This Row],[Volts]]&gt;50,Table14[[#This Row],[Amps]]&gt;100),"Yes","No")</f>
        <v>Yes</v>
      </c>
      <c r="BH194" s="86"/>
      <c r="BI194" s="86"/>
      <c r="BJ194" s="86"/>
      <c r="BK194" s="89"/>
      <c r="BL194" s="72" t="str">
        <f>CONCATENATE($BL$5,Table14[[#This Row],[WBS Name]])</f>
        <v>C_SS</v>
      </c>
    </row>
    <row r="195" spans="1:64" s="57" customFormat="1" ht="38.75" x14ac:dyDescent="0.2">
      <c r="A195" s="76" t="s">
        <v>570</v>
      </c>
      <c r="B195" s="155">
        <f t="shared" ref="B195:B220" si="13">VLOOKUP($D195,WBSIDs,2,FALSE)</f>
        <v>121.3</v>
      </c>
      <c r="C195" s="152" t="str">
        <f t="shared" si="10"/>
        <v>121.3.06</v>
      </c>
      <c r="D195" s="70" t="s">
        <v>134</v>
      </c>
      <c r="E195" s="19" t="s">
        <v>334</v>
      </c>
      <c r="F195" s="182" t="s">
        <v>571</v>
      </c>
      <c r="G195" s="71" t="s">
        <v>14</v>
      </c>
      <c r="H195" s="71"/>
      <c r="I195" s="72" t="s">
        <v>572</v>
      </c>
      <c r="J195" s="71" t="s">
        <v>573</v>
      </c>
      <c r="K195" s="71"/>
      <c r="L195" s="54">
        <v>9</v>
      </c>
      <c r="M195" s="80" t="s">
        <v>253</v>
      </c>
      <c r="N195" s="80" t="s">
        <v>107</v>
      </c>
      <c r="O195" s="141">
        <v>0.15</v>
      </c>
      <c r="P195" s="132" t="s">
        <v>574</v>
      </c>
      <c r="Q195" s="91">
        <v>8</v>
      </c>
      <c r="R195" s="137"/>
      <c r="S195" s="137"/>
      <c r="T195" s="82"/>
      <c r="U195" s="82"/>
      <c r="V195" s="82"/>
      <c r="W195" s="82"/>
      <c r="X195" s="91" t="s">
        <v>215</v>
      </c>
      <c r="Y195" s="91" t="s">
        <v>215</v>
      </c>
      <c r="Z195" s="137"/>
      <c r="AA195" s="137"/>
      <c r="AB195" s="137"/>
      <c r="AC195" s="91">
        <v>0</v>
      </c>
      <c r="AD195" s="82" t="s">
        <v>113</v>
      </c>
      <c r="AE195" s="91">
        <v>0.1</v>
      </c>
      <c r="AF195" s="142">
        <f>Table14[[#This Row],[Quantity]]*Table14[[#This Row],[Heat Load (KW)]]</f>
        <v>0.9</v>
      </c>
      <c r="AG195" s="91">
        <v>0.1</v>
      </c>
      <c r="AH195" s="137"/>
      <c r="AI195" s="137"/>
      <c r="AJ195" s="137"/>
      <c r="AK195" s="137"/>
      <c r="AL195" s="139"/>
      <c r="AM195" s="91"/>
      <c r="AN195" s="101"/>
      <c r="AO195" s="25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95" s="253">
        <f>Table14[[#This Row],[Volt-Amperes]]*Table14[[#This Row],[Quantity]]/1000</f>
        <v>0</v>
      </c>
      <c r="AQ195" s="82">
        <v>100</v>
      </c>
      <c r="AR195" s="254">
        <f>Table14[[#This Row],[Quantity]]*Table14[[#This Row],[Volt-Amperes]]*(10^-3)*Table14[[#This Row],[Power Factor (%)]]*0.01</f>
        <v>0</v>
      </c>
      <c r="AS195" s="82"/>
      <c r="AT195" s="82"/>
      <c r="AU195" s="103"/>
      <c r="AV195" s="80"/>
      <c r="AW195" s="82"/>
      <c r="AX195" s="82"/>
      <c r="AY195" s="82"/>
      <c r="AZ195" s="137"/>
      <c r="BA195" s="137"/>
      <c r="BB195" s="137"/>
      <c r="BC195" s="137"/>
      <c r="BD195" s="80"/>
      <c r="BE195" s="85" t="s">
        <v>122</v>
      </c>
      <c r="BF195" s="85">
        <v>9</v>
      </c>
      <c r="BG195" s="143" t="str">
        <f>IF(OR(Table14[[#This Row],[Volts]]&gt;50,Table14[[#This Row],[Amps]]&gt;100),"Yes","No")</f>
        <v>No</v>
      </c>
      <c r="BH195" s="80"/>
      <c r="BI195" s="80"/>
      <c r="BJ195" s="80"/>
      <c r="BK195" s="95" t="s">
        <v>575</v>
      </c>
      <c r="BL195" s="72" t="str">
        <f>CONCATENATE($BL$5,Table14[[#This Row],[WBS Name]])</f>
        <v>C_Vacuum</v>
      </c>
    </row>
    <row r="196" spans="1:64" s="57" customFormat="1" ht="38.75" x14ac:dyDescent="0.2">
      <c r="A196" s="76" t="s">
        <v>576</v>
      </c>
      <c r="B196" s="122">
        <f t="shared" si="13"/>
        <v>121.3</v>
      </c>
      <c r="C196" s="152" t="str">
        <f t="shared" si="10"/>
        <v>121.3.06</v>
      </c>
      <c r="D196" s="70" t="s">
        <v>134</v>
      </c>
      <c r="E196" s="70" t="s">
        <v>102</v>
      </c>
      <c r="F196" s="140" t="s">
        <v>311</v>
      </c>
      <c r="G196" s="71" t="s">
        <v>14</v>
      </c>
      <c r="H196" s="71"/>
      <c r="I196" s="72" t="s">
        <v>577</v>
      </c>
      <c r="J196" s="71" t="s">
        <v>573</v>
      </c>
      <c r="K196" s="71"/>
      <c r="L196" s="54">
        <v>9</v>
      </c>
      <c r="M196" s="80" t="s">
        <v>253</v>
      </c>
      <c r="N196" s="80" t="s">
        <v>107</v>
      </c>
      <c r="O196" s="141">
        <v>0.15</v>
      </c>
      <c r="P196" s="132" t="s">
        <v>245</v>
      </c>
      <c r="Q196" s="137"/>
      <c r="R196" s="137"/>
      <c r="S196" s="137"/>
      <c r="T196" s="82"/>
      <c r="U196" s="82"/>
      <c r="V196" s="82"/>
      <c r="W196" s="82"/>
      <c r="X196" s="91" t="s">
        <v>215</v>
      </c>
      <c r="Y196" s="91" t="s">
        <v>215</v>
      </c>
      <c r="Z196" s="137"/>
      <c r="AA196" s="137"/>
      <c r="AB196" s="137"/>
      <c r="AC196" s="91">
        <v>0</v>
      </c>
      <c r="AD196" s="82" t="s">
        <v>113</v>
      </c>
      <c r="AE196" s="91">
        <v>0.1</v>
      </c>
      <c r="AF196" s="142">
        <f>Table14[[#This Row],[Quantity]]*Table14[[#This Row],[Heat Load (KW)]]</f>
        <v>0.9</v>
      </c>
      <c r="AG196" s="91">
        <v>0.1</v>
      </c>
      <c r="AH196" s="137"/>
      <c r="AI196" s="137"/>
      <c r="AJ196" s="137"/>
      <c r="AK196" s="137"/>
      <c r="AL196" s="139" t="s">
        <v>210</v>
      </c>
      <c r="AM196" s="91">
        <v>24</v>
      </c>
      <c r="AN196" s="91">
        <v>0.35</v>
      </c>
      <c r="AO196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14.549226783578566</v>
      </c>
      <c r="AP196" s="192">
        <f>Table14[[#This Row],[Volt-Amperes]]*Table14[[#This Row],[Quantity]]/1000</f>
        <v>0.13094304105220708</v>
      </c>
      <c r="AQ196" s="82">
        <v>100</v>
      </c>
      <c r="AR196" s="198">
        <f>Table14[[#This Row],[Quantity]]*Table14[[#This Row],[Volt-Amperes]]*(10^-3)*Table14[[#This Row],[Power Factor (%)]]*0.01</f>
        <v>0.13094304105220708</v>
      </c>
      <c r="AS196" s="82"/>
      <c r="AT196" s="82"/>
      <c r="AU196" s="103"/>
      <c r="AV196" s="80"/>
      <c r="AW196" s="82"/>
      <c r="AX196" s="82"/>
      <c r="AY196" s="82"/>
      <c r="AZ196" s="137"/>
      <c r="BA196" s="137"/>
      <c r="BB196" s="137"/>
      <c r="BC196" s="137"/>
      <c r="BD196" s="80"/>
      <c r="BE196" s="85" t="s">
        <v>122</v>
      </c>
      <c r="BF196" s="85">
        <v>9</v>
      </c>
      <c r="BG196" s="143" t="str">
        <f>IF(OR(Table14[[#This Row],[Volts]]&gt;50,Table14[[#This Row],[Amps]]&gt;100),"Yes","No")</f>
        <v>No</v>
      </c>
      <c r="BH196" s="80"/>
      <c r="BI196" s="80"/>
      <c r="BJ196" s="80"/>
      <c r="BK196" s="95"/>
      <c r="BL196" s="72" t="str">
        <f>CONCATENATE($BL$5,Table14[[#This Row],[WBS Name]])</f>
        <v>C_Vacuum</v>
      </c>
    </row>
    <row r="197" spans="1:64" s="57" customFormat="1" ht="25.85" x14ac:dyDescent="0.2">
      <c r="A197" s="92" t="s">
        <v>578</v>
      </c>
      <c r="B197" s="122">
        <f t="shared" si="13"/>
        <v>121.3</v>
      </c>
      <c r="C197" s="152" t="str">
        <f t="shared" si="10"/>
        <v>121.3.06</v>
      </c>
      <c r="D197" s="70" t="s">
        <v>134</v>
      </c>
      <c r="E197" s="19" t="s">
        <v>334</v>
      </c>
      <c r="F197" s="140" t="s">
        <v>526</v>
      </c>
      <c r="G197" s="71" t="s">
        <v>14</v>
      </c>
      <c r="H197" s="71"/>
      <c r="I197" s="72" t="s">
        <v>579</v>
      </c>
      <c r="J197" s="71" t="s">
        <v>573</v>
      </c>
      <c r="K197" s="71"/>
      <c r="L197" s="54">
        <v>9</v>
      </c>
      <c r="M197" s="80" t="s">
        <v>253</v>
      </c>
      <c r="N197" s="80" t="s">
        <v>107</v>
      </c>
      <c r="O197" s="141">
        <v>0.15</v>
      </c>
      <c r="P197" s="132" t="s">
        <v>574</v>
      </c>
      <c r="Q197" s="137"/>
      <c r="R197" s="137"/>
      <c r="S197" s="137"/>
      <c r="T197" s="82"/>
      <c r="U197" s="82"/>
      <c r="V197" s="82"/>
      <c r="W197" s="82"/>
      <c r="X197" s="91" t="s">
        <v>215</v>
      </c>
      <c r="Y197" s="91" t="s">
        <v>215</v>
      </c>
      <c r="Z197" s="137"/>
      <c r="AA197" s="137"/>
      <c r="AB197" s="137"/>
      <c r="AC197" s="91">
        <v>0</v>
      </c>
      <c r="AD197" s="82" t="s">
        <v>113</v>
      </c>
      <c r="AE197" s="91">
        <v>0.1</v>
      </c>
      <c r="AF197" s="142">
        <f>Table14[[#This Row],[Quantity]]*Table14[[#This Row],[Heat Load (KW)]]</f>
        <v>0.9</v>
      </c>
      <c r="AG197" s="91">
        <v>0.1</v>
      </c>
      <c r="AH197" s="137"/>
      <c r="AI197" s="137"/>
      <c r="AJ197" s="137"/>
      <c r="AK197" s="137"/>
      <c r="AL197" s="139"/>
      <c r="AM197" s="91"/>
      <c r="AN197" s="101"/>
      <c r="AO197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97" s="192">
        <f>Table14[[#This Row],[Volt-Amperes]]*Table14[[#This Row],[Quantity]]/1000</f>
        <v>0</v>
      </c>
      <c r="AQ197" s="82">
        <v>100</v>
      </c>
      <c r="AR197" s="198">
        <f>Table14[[#This Row],[Quantity]]*Table14[[#This Row],[Volt-Amperes]]*(10^-3)*Table14[[#This Row],[Power Factor (%)]]*0.01</f>
        <v>0</v>
      </c>
      <c r="AS197" s="82"/>
      <c r="AT197" s="82"/>
      <c r="AU197" s="103"/>
      <c r="AV197" s="80"/>
      <c r="AW197" s="82"/>
      <c r="AX197" s="82"/>
      <c r="AY197" s="82"/>
      <c r="AZ197" s="137"/>
      <c r="BA197" s="137"/>
      <c r="BB197" s="137"/>
      <c r="BC197" s="137"/>
      <c r="BD197" s="80"/>
      <c r="BE197" s="85" t="s">
        <v>122</v>
      </c>
      <c r="BF197" s="85">
        <v>9</v>
      </c>
      <c r="BG197" s="143" t="str">
        <f>IF(OR(Table14[[#This Row],[Volts]]&gt;50,Table14[[#This Row],[Amps]]&gt;100),"Yes","No")</f>
        <v>No</v>
      </c>
      <c r="BH197" s="80"/>
      <c r="BI197" s="80"/>
      <c r="BJ197" s="80"/>
      <c r="BK197" s="95" t="s">
        <v>575</v>
      </c>
      <c r="BL197" s="72" t="str">
        <f>CONCATENATE($BL$5,Table14[[#This Row],[WBS Name]])</f>
        <v>C_Vacuum</v>
      </c>
    </row>
    <row r="198" spans="1:64" s="57" customFormat="1" ht="25.85" x14ac:dyDescent="0.2">
      <c r="A198" s="76" t="s">
        <v>580</v>
      </c>
      <c r="B198" s="122">
        <f t="shared" si="13"/>
        <v>121.3</v>
      </c>
      <c r="C198" s="152" t="str">
        <f t="shared" si="10"/>
        <v>121.3.06</v>
      </c>
      <c r="D198" s="70" t="s">
        <v>134</v>
      </c>
      <c r="E198" s="19" t="s">
        <v>334</v>
      </c>
      <c r="F198" s="140" t="s">
        <v>526</v>
      </c>
      <c r="G198" s="71" t="s">
        <v>14</v>
      </c>
      <c r="H198" s="71"/>
      <c r="I198" s="72" t="s">
        <v>581</v>
      </c>
      <c r="J198" s="71" t="s">
        <v>573</v>
      </c>
      <c r="K198" s="71"/>
      <c r="L198" s="54">
        <v>9</v>
      </c>
      <c r="M198" s="80" t="s">
        <v>253</v>
      </c>
      <c r="N198" s="80" t="s">
        <v>107</v>
      </c>
      <c r="O198" s="141">
        <v>0.15</v>
      </c>
      <c r="P198" s="132" t="s">
        <v>574</v>
      </c>
      <c r="Q198" s="137"/>
      <c r="R198" s="137"/>
      <c r="S198" s="137"/>
      <c r="T198" s="82"/>
      <c r="U198" s="82"/>
      <c r="V198" s="82"/>
      <c r="W198" s="82"/>
      <c r="X198" s="91" t="s">
        <v>215</v>
      </c>
      <c r="Y198" s="91" t="s">
        <v>215</v>
      </c>
      <c r="Z198" s="137"/>
      <c r="AA198" s="137"/>
      <c r="AB198" s="137"/>
      <c r="AC198" s="91">
        <v>0</v>
      </c>
      <c r="AD198" s="82" t="s">
        <v>113</v>
      </c>
      <c r="AE198" s="91">
        <v>0.1</v>
      </c>
      <c r="AF198" s="142">
        <f>Table14[[#This Row],[Quantity]]*Table14[[#This Row],[Heat Load (KW)]]</f>
        <v>0.9</v>
      </c>
      <c r="AG198" s="91">
        <v>0.1</v>
      </c>
      <c r="AH198" s="137"/>
      <c r="AI198" s="137"/>
      <c r="AJ198" s="137"/>
      <c r="AK198" s="137"/>
      <c r="AL198" s="139"/>
      <c r="AM198" s="91"/>
      <c r="AN198" s="101"/>
      <c r="AO198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198" s="192">
        <f>Table14[[#This Row],[Volt-Amperes]]*Table14[[#This Row],[Quantity]]/1000</f>
        <v>0</v>
      </c>
      <c r="AQ198" s="82">
        <v>100</v>
      </c>
      <c r="AR198" s="198">
        <f>Table14[[#This Row],[Quantity]]*Table14[[#This Row],[Volt-Amperes]]*(10^-3)*Table14[[#This Row],[Power Factor (%)]]*0.01</f>
        <v>0</v>
      </c>
      <c r="AS198" s="82"/>
      <c r="AT198" s="82"/>
      <c r="AU198" s="103"/>
      <c r="AV198" s="80"/>
      <c r="AW198" s="82"/>
      <c r="AX198" s="82"/>
      <c r="AY198" s="82"/>
      <c r="AZ198" s="137"/>
      <c r="BA198" s="137"/>
      <c r="BB198" s="137"/>
      <c r="BC198" s="137"/>
      <c r="BD198" s="80"/>
      <c r="BE198" s="85" t="s">
        <v>122</v>
      </c>
      <c r="BF198" s="85">
        <v>9</v>
      </c>
      <c r="BG198" s="143" t="str">
        <f>IF(OR(Table14[[#This Row],[Volts]]&gt;50,Table14[[#This Row],[Amps]]&gt;100),"Yes","No")</f>
        <v>No</v>
      </c>
      <c r="BH198" s="80"/>
      <c r="BI198" s="80"/>
      <c r="BJ198" s="80"/>
      <c r="BK198" s="95" t="s">
        <v>575</v>
      </c>
      <c r="BL198" s="72" t="str">
        <f>CONCATENATE($BL$5,Table14[[#This Row],[WBS Name]])</f>
        <v>C_Vacuum</v>
      </c>
    </row>
    <row r="199" spans="1:64" s="57" customFormat="1" ht="25.85" x14ac:dyDescent="0.2">
      <c r="A199" s="76" t="s">
        <v>582</v>
      </c>
      <c r="B199" s="122">
        <f t="shared" si="13"/>
        <v>121.3</v>
      </c>
      <c r="C199" s="152" t="str">
        <f t="shared" si="10"/>
        <v>121.3.06</v>
      </c>
      <c r="D199" s="70" t="s">
        <v>134</v>
      </c>
      <c r="E199" s="19" t="s">
        <v>334</v>
      </c>
      <c r="F199" s="140" t="s">
        <v>526</v>
      </c>
      <c r="G199" s="71" t="s">
        <v>14</v>
      </c>
      <c r="H199" s="71"/>
      <c r="I199" s="72" t="s">
        <v>583</v>
      </c>
      <c r="J199" s="71" t="s">
        <v>573</v>
      </c>
      <c r="K199" s="71"/>
      <c r="L199" s="54">
        <v>18</v>
      </c>
      <c r="M199" s="80" t="s">
        <v>253</v>
      </c>
      <c r="N199" s="80" t="s">
        <v>107</v>
      </c>
      <c r="O199" s="141">
        <v>0.15</v>
      </c>
      <c r="P199" s="132" t="s">
        <v>245</v>
      </c>
      <c r="Q199" s="137"/>
      <c r="R199" s="137"/>
      <c r="S199" s="137"/>
      <c r="T199" s="82"/>
      <c r="U199" s="82"/>
      <c r="V199" s="82"/>
      <c r="W199" s="82"/>
      <c r="X199" s="91" t="s">
        <v>215</v>
      </c>
      <c r="Y199" s="91" t="s">
        <v>215</v>
      </c>
      <c r="Z199" s="137"/>
      <c r="AA199" s="137"/>
      <c r="AB199" s="137"/>
      <c r="AC199" s="91">
        <v>0</v>
      </c>
      <c r="AD199" s="82" t="s">
        <v>113</v>
      </c>
      <c r="AE199" s="91">
        <v>0.1</v>
      </c>
      <c r="AF199" s="142">
        <f>Table14[[#This Row],[Quantity]]*Table14[[#This Row],[Heat Load (KW)]]</f>
        <v>1.8</v>
      </c>
      <c r="AG199" s="91">
        <v>0.1</v>
      </c>
      <c r="AH199" s="137"/>
      <c r="AI199" s="137"/>
      <c r="AJ199" s="137"/>
      <c r="AK199" s="137"/>
      <c r="AL199" s="139" t="s">
        <v>114</v>
      </c>
      <c r="AM199" s="91">
        <v>120</v>
      </c>
      <c r="AN199" s="91">
        <v>0.5</v>
      </c>
      <c r="AO199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</v>
      </c>
      <c r="AP199" s="192">
        <f>Table14[[#This Row],[Volt-Amperes]]*Table14[[#This Row],[Quantity]]/1000</f>
        <v>1.08</v>
      </c>
      <c r="AQ199" s="82">
        <v>100</v>
      </c>
      <c r="AR199" s="198">
        <f>Table14[[#This Row],[Quantity]]*Table14[[#This Row],[Volt-Amperes]]*(10^-3)*Table14[[#This Row],[Power Factor (%)]]*0.01</f>
        <v>1.08</v>
      </c>
      <c r="AS199" s="82"/>
      <c r="AT199" s="82"/>
      <c r="AU199" s="103"/>
      <c r="AV199" s="80"/>
      <c r="AW199" s="82"/>
      <c r="AX199" s="82"/>
      <c r="AY199" s="82"/>
      <c r="AZ199" s="137"/>
      <c r="BA199" s="137"/>
      <c r="BB199" s="137"/>
      <c r="BC199" s="137"/>
      <c r="BD199" s="80"/>
      <c r="BE199" s="85" t="s">
        <v>122</v>
      </c>
      <c r="BF199" s="85">
        <v>18</v>
      </c>
      <c r="BG199" s="143" t="str">
        <f>IF(OR(Table14[[#This Row],[Volts]]&gt;50,Table14[[#This Row],[Amps]]&gt;100),"Yes","No")</f>
        <v>Yes</v>
      </c>
      <c r="BH199" s="80"/>
      <c r="BI199" s="80"/>
      <c r="BJ199" s="80"/>
      <c r="BK199" s="95"/>
      <c r="BL199" s="72" t="str">
        <f>CONCATENATE($BL$5,Table14[[#This Row],[WBS Name]])</f>
        <v>C_Vacuum</v>
      </c>
    </row>
    <row r="200" spans="1:64" s="57" customFormat="1" x14ac:dyDescent="0.2">
      <c r="A200" s="76" t="s">
        <v>584</v>
      </c>
      <c r="B200" s="122">
        <f t="shared" si="13"/>
        <v>121.3</v>
      </c>
      <c r="C200" s="152" t="str">
        <f t="shared" si="10"/>
        <v>121.3.06</v>
      </c>
      <c r="D200" s="70" t="s">
        <v>134</v>
      </c>
      <c r="E200" s="70" t="s">
        <v>102</v>
      </c>
      <c r="F200" s="140" t="s">
        <v>251</v>
      </c>
      <c r="G200" s="71" t="s">
        <v>14</v>
      </c>
      <c r="H200" s="71"/>
      <c r="I200" s="72" t="s">
        <v>19</v>
      </c>
      <c r="J200" s="71" t="s">
        <v>573</v>
      </c>
      <c r="K200" s="71"/>
      <c r="L200" s="54">
        <v>1</v>
      </c>
      <c r="M200" s="80" t="s">
        <v>253</v>
      </c>
      <c r="N200" s="80" t="s">
        <v>107</v>
      </c>
      <c r="O200" s="141">
        <v>0.15</v>
      </c>
      <c r="P200" s="132" t="s">
        <v>108</v>
      </c>
      <c r="Q200" s="138">
        <v>24</v>
      </c>
      <c r="R200" s="138">
        <v>32</v>
      </c>
      <c r="S200" s="138">
        <v>96</v>
      </c>
      <c r="T200" s="82"/>
      <c r="U200" s="82"/>
      <c r="V200" s="82"/>
      <c r="W200" s="82"/>
      <c r="X200" s="91" t="s">
        <v>215</v>
      </c>
      <c r="Y200" s="91" t="s">
        <v>215</v>
      </c>
      <c r="Z200" s="137"/>
      <c r="AA200" s="137"/>
      <c r="AB200" s="137"/>
      <c r="AC200" s="91">
        <v>0</v>
      </c>
      <c r="AD200" s="82" t="s">
        <v>113</v>
      </c>
      <c r="AE200" s="91"/>
      <c r="AF200" s="142">
        <f>Table14[[#This Row],[Quantity]]*Table14[[#This Row],[Heat Load (KW)]]</f>
        <v>0</v>
      </c>
      <c r="AG200" s="91">
        <v>0.5</v>
      </c>
      <c r="AH200" s="137"/>
      <c r="AI200" s="137"/>
      <c r="AJ200" s="137"/>
      <c r="AK200" s="137"/>
      <c r="AL200" s="139"/>
      <c r="AM200" s="91"/>
      <c r="AN200" s="91"/>
      <c r="AO200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00" s="192">
        <f>Table14[[#This Row],[Volt-Amperes]]*Table14[[#This Row],[Quantity]]/1000</f>
        <v>0</v>
      </c>
      <c r="AQ200" s="82">
        <v>100</v>
      </c>
      <c r="AR200" s="198">
        <f>Table14[[#This Row],[Quantity]]*Table14[[#This Row],[Volt-Amperes]]*(10^-3)*Table14[[#This Row],[Power Factor (%)]]*0.01</f>
        <v>0</v>
      </c>
      <c r="AS200" s="82"/>
      <c r="AT200" s="82"/>
      <c r="AU200" s="103"/>
      <c r="AV200" s="80"/>
      <c r="AW200" s="82"/>
      <c r="AX200" s="82"/>
      <c r="AY200" s="82"/>
      <c r="AZ200" s="82" t="s">
        <v>118</v>
      </c>
      <c r="BA200" s="82" t="s">
        <v>119</v>
      </c>
      <c r="BB200" s="82" t="s">
        <v>120</v>
      </c>
      <c r="BC200" s="82"/>
      <c r="BD200" s="80" t="s">
        <v>116</v>
      </c>
      <c r="BE200" s="85"/>
      <c r="BF200" s="85">
        <v>2</v>
      </c>
      <c r="BG200" s="143" t="str">
        <f>IF(OR(Table14[[#This Row],[Volts]]&gt;50,Table14[[#This Row],[Amps]]&gt;100),"Yes","No")</f>
        <v>No</v>
      </c>
      <c r="BH200" s="80"/>
      <c r="BI200" s="80"/>
      <c r="BJ200" s="80" t="s">
        <v>123</v>
      </c>
      <c r="BK200" s="95" t="s">
        <v>585</v>
      </c>
      <c r="BL200" s="72" t="str">
        <f>CONCATENATE($BL$5,Table14[[#This Row],[WBS Name]])</f>
        <v>C_Vacuum</v>
      </c>
    </row>
    <row r="201" spans="1:64" s="57" customFormat="1" ht="38.75" x14ac:dyDescent="0.2">
      <c r="A201" s="92" t="s">
        <v>586</v>
      </c>
      <c r="B201" s="122">
        <f t="shared" si="13"/>
        <v>121.3</v>
      </c>
      <c r="C201" s="152" t="str">
        <f t="shared" si="10"/>
        <v>121.3.06</v>
      </c>
      <c r="D201" s="70" t="s">
        <v>134</v>
      </c>
      <c r="E201" s="19" t="s">
        <v>334</v>
      </c>
      <c r="F201" s="140" t="s">
        <v>571</v>
      </c>
      <c r="G201" s="71" t="s">
        <v>14</v>
      </c>
      <c r="H201" s="71"/>
      <c r="I201" s="72" t="s">
        <v>587</v>
      </c>
      <c r="J201" s="71" t="s">
        <v>573</v>
      </c>
      <c r="K201" s="71"/>
      <c r="L201" s="54">
        <v>20</v>
      </c>
      <c r="M201" s="80" t="s">
        <v>253</v>
      </c>
      <c r="N201" s="80" t="s">
        <v>107</v>
      </c>
      <c r="O201" s="141">
        <v>0.15</v>
      </c>
      <c r="P201" s="132" t="s">
        <v>574</v>
      </c>
      <c r="Q201" s="82">
        <v>8</v>
      </c>
      <c r="R201" s="137"/>
      <c r="S201" s="137"/>
      <c r="T201" s="82"/>
      <c r="U201" s="82"/>
      <c r="V201" s="82"/>
      <c r="W201" s="82"/>
      <c r="X201" s="91" t="s">
        <v>215</v>
      </c>
      <c r="Y201" s="91" t="s">
        <v>215</v>
      </c>
      <c r="Z201" s="137"/>
      <c r="AA201" s="137"/>
      <c r="AB201" s="137"/>
      <c r="AC201" s="91">
        <v>0</v>
      </c>
      <c r="AD201" s="82" t="s">
        <v>113</v>
      </c>
      <c r="AE201" s="91"/>
      <c r="AF201" s="142">
        <f>Table14[[#This Row],[Quantity]]*Table14[[#This Row],[Heat Load (KW)]]</f>
        <v>0</v>
      </c>
      <c r="AG201" s="91"/>
      <c r="AH201" s="137"/>
      <c r="AI201" s="137"/>
      <c r="AJ201" s="137"/>
      <c r="AK201" s="137"/>
      <c r="AL201" s="85" t="s">
        <v>114</v>
      </c>
      <c r="AM201" s="82">
        <v>120</v>
      </c>
      <c r="AN201" s="82">
        <v>0.3</v>
      </c>
      <c r="AO201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</v>
      </c>
      <c r="AP201" s="192">
        <f>Table14[[#This Row],[Volt-Amperes]]*Table14[[#This Row],[Quantity]]/1000</f>
        <v>0.72</v>
      </c>
      <c r="AQ201" s="82">
        <v>100</v>
      </c>
      <c r="AR201" s="198">
        <f>Table14[[#This Row],[Quantity]]*Table14[[#This Row],[Volt-Amperes]]*(10^-3)*Table14[[#This Row],[Power Factor (%)]]*0.01</f>
        <v>0.72</v>
      </c>
      <c r="AS201" s="82"/>
      <c r="AT201" s="82"/>
      <c r="AU201" s="103"/>
      <c r="AV201" s="80"/>
      <c r="AW201" s="82"/>
      <c r="AX201" s="82"/>
      <c r="AY201" s="82"/>
      <c r="AZ201" s="137"/>
      <c r="BA201" s="137"/>
      <c r="BB201" s="137"/>
      <c r="BC201" s="137"/>
      <c r="BD201" s="80" t="s">
        <v>116</v>
      </c>
      <c r="BE201" s="85" t="s">
        <v>122</v>
      </c>
      <c r="BF201" s="85"/>
      <c r="BG201" s="143" t="str">
        <f>IF(OR(Table14[[#This Row],[Volts]]&gt;50,Table14[[#This Row],[Amps]]&gt;100),"Yes","No")</f>
        <v>Yes</v>
      </c>
      <c r="BH201" s="80"/>
      <c r="BI201" s="80"/>
      <c r="BJ201" s="80"/>
      <c r="BK201" s="95"/>
      <c r="BL201" s="72" t="str">
        <f>CONCATENATE($BL$5,Table14[[#This Row],[WBS Name]])</f>
        <v>C_Vacuum</v>
      </c>
    </row>
    <row r="202" spans="1:64" s="57" customFormat="1" ht="25.85" x14ac:dyDescent="0.2">
      <c r="A202" s="76" t="s">
        <v>588</v>
      </c>
      <c r="B202" s="122">
        <f t="shared" si="13"/>
        <v>121.3</v>
      </c>
      <c r="C202" s="152" t="str">
        <f t="shared" si="10"/>
        <v>121.3.06</v>
      </c>
      <c r="D202" s="70" t="s">
        <v>134</v>
      </c>
      <c r="E202" s="19" t="s">
        <v>334</v>
      </c>
      <c r="F202" s="140" t="s">
        <v>551</v>
      </c>
      <c r="G202" s="71" t="s">
        <v>589</v>
      </c>
      <c r="H202" s="71"/>
      <c r="I202" s="72" t="s">
        <v>572</v>
      </c>
      <c r="J202" s="71" t="s">
        <v>590</v>
      </c>
      <c r="K202" s="71"/>
      <c r="L202" s="54">
        <v>20</v>
      </c>
      <c r="M202" s="80" t="s">
        <v>253</v>
      </c>
      <c r="N202" s="80" t="s">
        <v>107</v>
      </c>
      <c r="O202" s="141">
        <v>0.15</v>
      </c>
      <c r="P202" s="132" t="s">
        <v>574</v>
      </c>
      <c r="Q202" s="91">
        <v>8</v>
      </c>
      <c r="R202" s="137"/>
      <c r="S202" s="137"/>
      <c r="T202" s="82"/>
      <c r="U202" s="82"/>
      <c r="V202" s="82"/>
      <c r="W202" s="82"/>
      <c r="X202" s="91" t="s">
        <v>215</v>
      </c>
      <c r="Y202" s="91" t="s">
        <v>215</v>
      </c>
      <c r="Z202" s="137"/>
      <c r="AA202" s="137"/>
      <c r="AB202" s="137"/>
      <c r="AC202" s="91">
        <v>0</v>
      </c>
      <c r="AD202" s="82" t="s">
        <v>113</v>
      </c>
      <c r="AE202" s="91">
        <v>0.1</v>
      </c>
      <c r="AF202" s="142">
        <f>Table14[[#This Row],[Quantity]]*Table14[[#This Row],[Heat Load (KW)]]</f>
        <v>2</v>
      </c>
      <c r="AG202" s="91">
        <v>0.1</v>
      </c>
      <c r="AH202" s="137"/>
      <c r="AI202" s="137"/>
      <c r="AJ202" s="137"/>
      <c r="AK202" s="137"/>
      <c r="AL202" s="85"/>
      <c r="AM202" s="101"/>
      <c r="AN202" s="101"/>
      <c r="AO202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02" s="192">
        <f>Table14[[#This Row],[Volt-Amperes]]*Table14[[#This Row],[Quantity]]/1000</f>
        <v>0</v>
      </c>
      <c r="AQ202" s="82">
        <v>100</v>
      </c>
      <c r="AR202" s="198">
        <f>Table14[[#This Row],[Quantity]]*Table14[[#This Row],[Volt-Amperes]]*(10^-3)*Table14[[#This Row],[Power Factor (%)]]*0.01</f>
        <v>0</v>
      </c>
      <c r="AS202" s="82"/>
      <c r="AT202" s="82"/>
      <c r="AU202" s="103"/>
      <c r="AV202" s="80"/>
      <c r="AW202" s="82"/>
      <c r="AX202" s="82"/>
      <c r="AY202" s="82"/>
      <c r="AZ202" s="137"/>
      <c r="BA202" s="137"/>
      <c r="BB202" s="137"/>
      <c r="BC202" s="137"/>
      <c r="BD202" s="80"/>
      <c r="BE202" s="85" t="s">
        <v>122</v>
      </c>
      <c r="BF202" s="85">
        <v>20</v>
      </c>
      <c r="BG202" s="143" t="str">
        <f>IF(OR(Table14[[#This Row],[Volts]]&gt;50,Table14[[#This Row],[Amps]]&gt;100),"Yes","No")</f>
        <v>No</v>
      </c>
      <c r="BH202" s="80"/>
      <c r="BI202" s="80"/>
      <c r="BJ202" s="80"/>
      <c r="BK202" s="95" t="s">
        <v>575</v>
      </c>
      <c r="BL202" s="72" t="str">
        <f>CONCATENATE($BL$5,Table14[[#This Row],[WBS Name]])</f>
        <v>C_Vacuum</v>
      </c>
    </row>
    <row r="203" spans="1:64" s="57" customFormat="1" ht="25.85" x14ac:dyDescent="0.2">
      <c r="A203" s="76" t="s">
        <v>591</v>
      </c>
      <c r="B203" s="131">
        <f t="shared" si="13"/>
        <v>121.3</v>
      </c>
      <c r="C203" s="152" t="str">
        <f t="shared" si="10"/>
        <v>121.3.06</v>
      </c>
      <c r="D203" s="70" t="s">
        <v>134</v>
      </c>
      <c r="E203" s="70" t="s">
        <v>102</v>
      </c>
      <c r="F203" s="140" t="s">
        <v>320</v>
      </c>
      <c r="G203" s="71" t="s">
        <v>589</v>
      </c>
      <c r="H203" s="71"/>
      <c r="I203" s="72" t="s">
        <v>577</v>
      </c>
      <c r="J203" s="71" t="s">
        <v>590</v>
      </c>
      <c r="K203" s="71"/>
      <c r="L203" s="54">
        <v>20</v>
      </c>
      <c r="M203" s="80" t="s">
        <v>253</v>
      </c>
      <c r="N203" s="80" t="s">
        <v>107</v>
      </c>
      <c r="O203" s="141">
        <v>0.15</v>
      </c>
      <c r="P203" s="132" t="s">
        <v>245</v>
      </c>
      <c r="Q203" s="137"/>
      <c r="R203" s="137"/>
      <c r="S203" s="137"/>
      <c r="T203" s="82"/>
      <c r="U203" s="82"/>
      <c r="V203" s="82"/>
      <c r="W203" s="82"/>
      <c r="X203" s="91" t="s">
        <v>215</v>
      </c>
      <c r="Y203" s="91" t="s">
        <v>215</v>
      </c>
      <c r="Z203" s="137"/>
      <c r="AA203" s="137"/>
      <c r="AB203" s="137"/>
      <c r="AC203" s="91">
        <v>0</v>
      </c>
      <c r="AD203" s="82" t="s">
        <v>113</v>
      </c>
      <c r="AE203" s="91">
        <v>0.1</v>
      </c>
      <c r="AF203" s="142">
        <f>Table14[[#This Row],[Quantity]]*Table14[[#This Row],[Heat Load (KW)]]</f>
        <v>2</v>
      </c>
      <c r="AG203" s="91">
        <v>0.1</v>
      </c>
      <c r="AH203" s="137"/>
      <c r="AI203" s="137"/>
      <c r="AJ203" s="137"/>
      <c r="AK203" s="137"/>
      <c r="AL203" s="85" t="s">
        <v>210</v>
      </c>
      <c r="AM203" s="91">
        <v>24</v>
      </c>
      <c r="AN203" s="91">
        <v>0.35</v>
      </c>
      <c r="AO203" s="25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14.549226783578566</v>
      </c>
      <c r="AP203" s="195">
        <f>Table14[[#This Row],[Volt-Amperes]]*Table14[[#This Row],[Quantity]]/1000</f>
        <v>0.29098453567157134</v>
      </c>
      <c r="AQ203" s="82">
        <v>100</v>
      </c>
      <c r="AR203" s="257">
        <f>Table14[[#This Row],[Quantity]]*Table14[[#This Row],[Volt-Amperes]]*(10^-3)*Table14[[#This Row],[Power Factor (%)]]*0.01</f>
        <v>0.29098453567157134</v>
      </c>
      <c r="AS203" s="82"/>
      <c r="AT203" s="82"/>
      <c r="AU203" s="103"/>
      <c r="AV203" s="80"/>
      <c r="AW203" s="82"/>
      <c r="AX203" s="82"/>
      <c r="AY203" s="82"/>
      <c r="AZ203" s="137"/>
      <c r="BA203" s="137"/>
      <c r="BB203" s="137"/>
      <c r="BC203" s="137"/>
      <c r="BD203" s="80"/>
      <c r="BE203" s="85" t="s">
        <v>122</v>
      </c>
      <c r="BF203" s="85"/>
      <c r="BG203" s="143" t="str">
        <f>IF(OR(Table14[[#This Row],[Volts]]&gt;50,Table14[[#This Row],[Amps]]&gt;100),"Yes","No")</f>
        <v>No</v>
      </c>
      <c r="BH203" s="80"/>
      <c r="BI203" s="80"/>
      <c r="BJ203" s="80"/>
      <c r="BK203" s="95"/>
      <c r="BL203" s="72" t="str">
        <f>CONCATENATE($BL$5,Table14[[#This Row],[WBS Name]])</f>
        <v>C_Vacuum</v>
      </c>
    </row>
    <row r="204" spans="1:64" s="57" customFormat="1" ht="25.85" x14ac:dyDescent="0.2">
      <c r="A204" s="76" t="s">
        <v>592</v>
      </c>
      <c r="B204" s="155">
        <f t="shared" si="13"/>
        <v>121.3</v>
      </c>
      <c r="C204" s="152" t="str">
        <f t="shared" si="10"/>
        <v>121.3.06</v>
      </c>
      <c r="D204" s="70" t="s">
        <v>134</v>
      </c>
      <c r="E204" s="19" t="s">
        <v>334</v>
      </c>
      <c r="F204" s="140" t="s">
        <v>593</v>
      </c>
      <c r="G204" s="71" t="s">
        <v>589</v>
      </c>
      <c r="H204" s="71"/>
      <c r="I204" s="72" t="s">
        <v>579</v>
      </c>
      <c r="J204" s="71" t="s">
        <v>590</v>
      </c>
      <c r="K204" s="71"/>
      <c r="L204" s="54">
        <v>20</v>
      </c>
      <c r="M204" s="80" t="s">
        <v>253</v>
      </c>
      <c r="N204" s="80" t="s">
        <v>107</v>
      </c>
      <c r="O204" s="141">
        <v>0.15</v>
      </c>
      <c r="P204" s="132" t="s">
        <v>574</v>
      </c>
      <c r="Q204" s="137"/>
      <c r="R204" s="137"/>
      <c r="S204" s="137"/>
      <c r="T204" s="82"/>
      <c r="U204" s="82"/>
      <c r="V204" s="82"/>
      <c r="W204" s="82"/>
      <c r="X204" s="91" t="s">
        <v>215</v>
      </c>
      <c r="Y204" s="91" t="s">
        <v>215</v>
      </c>
      <c r="Z204" s="137"/>
      <c r="AA204" s="137"/>
      <c r="AB204" s="137"/>
      <c r="AC204" s="91">
        <v>0</v>
      </c>
      <c r="AD204" s="82" t="s">
        <v>113</v>
      </c>
      <c r="AE204" s="91">
        <v>0.1</v>
      </c>
      <c r="AF204" s="142">
        <f>Table14[[#This Row],[Quantity]]*Table14[[#This Row],[Heat Load (KW)]]</f>
        <v>2</v>
      </c>
      <c r="AG204" s="91">
        <v>0.1</v>
      </c>
      <c r="AH204" s="137"/>
      <c r="AI204" s="137"/>
      <c r="AJ204" s="137"/>
      <c r="AK204" s="137"/>
      <c r="AL204" s="85"/>
      <c r="AM204" s="101"/>
      <c r="AN204" s="101"/>
      <c r="AO204" s="25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04" s="253">
        <f>Table14[[#This Row],[Volt-Amperes]]*Table14[[#This Row],[Quantity]]/1000</f>
        <v>0</v>
      </c>
      <c r="AQ204" s="82">
        <v>100</v>
      </c>
      <c r="AR204" s="254">
        <f>Table14[[#This Row],[Quantity]]*Table14[[#This Row],[Volt-Amperes]]*(10^-3)*Table14[[#This Row],[Power Factor (%)]]*0.01</f>
        <v>0</v>
      </c>
      <c r="AS204" s="82"/>
      <c r="AT204" s="82"/>
      <c r="AU204" s="103"/>
      <c r="AV204" s="80"/>
      <c r="AW204" s="82"/>
      <c r="AX204" s="82"/>
      <c r="AY204" s="82"/>
      <c r="AZ204" s="137"/>
      <c r="BA204" s="137"/>
      <c r="BB204" s="137"/>
      <c r="BC204" s="137"/>
      <c r="BD204" s="80"/>
      <c r="BE204" s="85" t="s">
        <v>122</v>
      </c>
      <c r="BF204" s="85">
        <v>20</v>
      </c>
      <c r="BG204" s="143" t="str">
        <f>IF(OR(Table14[[#This Row],[Volts]]&gt;50,Table14[[#This Row],[Amps]]&gt;100),"Yes","No")</f>
        <v>No</v>
      </c>
      <c r="BH204" s="80"/>
      <c r="BI204" s="80"/>
      <c r="BJ204" s="80"/>
      <c r="BK204" s="95" t="s">
        <v>575</v>
      </c>
      <c r="BL204" s="72" t="str">
        <f>CONCATENATE($BL$5,Table14[[#This Row],[WBS Name]])</f>
        <v>C_Vacuum</v>
      </c>
    </row>
    <row r="205" spans="1:64" s="57" customFormat="1" ht="25.85" x14ac:dyDescent="0.2">
      <c r="A205" s="76" t="s">
        <v>594</v>
      </c>
      <c r="B205" s="122">
        <f t="shared" si="13"/>
        <v>121.3</v>
      </c>
      <c r="C205" s="152" t="str">
        <f t="shared" si="10"/>
        <v>121.3.06</v>
      </c>
      <c r="D205" s="70" t="s">
        <v>134</v>
      </c>
      <c r="E205" s="19" t="s">
        <v>334</v>
      </c>
      <c r="F205" s="140" t="s">
        <v>335</v>
      </c>
      <c r="G205" s="71" t="s">
        <v>589</v>
      </c>
      <c r="H205" s="71"/>
      <c r="I205" s="72" t="s">
        <v>581</v>
      </c>
      <c r="J205" s="71" t="s">
        <v>590</v>
      </c>
      <c r="K205" s="71"/>
      <c r="L205" s="54">
        <v>20</v>
      </c>
      <c r="M205" s="80" t="s">
        <v>253</v>
      </c>
      <c r="N205" s="80" t="s">
        <v>107</v>
      </c>
      <c r="O205" s="141">
        <v>0.15</v>
      </c>
      <c r="P205" s="132" t="s">
        <v>574</v>
      </c>
      <c r="Q205" s="137"/>
      <c r="R205" s="137"/>
      <c r="S205" s="137"/>
      <c r="T205" s="82"/>
      <c r="U205" s="82"/>
      <c r="V205" s="82"/>
      <c r="W205" s="82"/>
      <c r="X205" s="91" t="s">
        <v>215</v>
      </c>
      <c r="Y205" s="91" t="s">
        <v>215</v>
      </c>
      <c r="Z205" s="137"/>
      <c r="AA205" s="137"/>
      <c r="AB205" s="137"/>
      <c r="AC205" s="91">
        <v>0</v>
      </c>
      <c r="AD205" s="82" t="s">
        <v>113</v>
      </c>
      <c r="AE205" s="91">
        <v>0.1</v>
      </c>
      <c r="AF205" s="142">
        <f>Table14[[#This Row],[Quantity]]*Table14[[#This Row],[Heat Load (KW)]]</f>
        <v>2</v>
      </c>
      <c r="AG205" s="91">
        <v>0.1</v>
      </c>
      <c r="AH205" s="137"/>
      <c r="AI205" s="137"/>
      <c r="AJ205" s="137"/>
      <c r="AK205" s="137"/>
      <c r="AL205" s="85"/>
      <c r="AM205" s="101"/>
      <c r="AN205" s="101"/>
      <c r="AO205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05" s="192">
        <f>Table14[[#This Row],[Volt-Amperes]]*Table14[[#This Row],[Quantity]]/1000</f>
        <v>0</v>
      </c>
      <c r="AQ205" s="82">
        <v>100</v>
      </c>
      <c r="AR205" s="198">
        <f>Table14[[#This Row],[Quantity]]*Table14[[#This Row],[Volt-Amperes]]*(10^-3)*Table14[[#This Row],[Power Factor (%)]]*0.01</f>
        <v>0</v>
      </c>
      <c r="AS205" s="82"/>
      <c r="AT205" s="82"/>
      <c r="AU205" s="103"/>
      <c r="AV205" s="80"/>
      <c r="AW205" s="82"/>
      <c r="AX205" s="82"/>
      <c r="AY205" s="82"/>
      <c r="AZ205" s="137"/>
      <c r="BA205" s="137"/>
      <c r="BB205" s="137"/>
      <c r="BC205" s="137"/>
      <c r="BD205" s="80"/>
      <c r="BE205" s="85" t="s">
        <v>122</v>
      </c>
      <c r="BF205" s="85">
        <v>20</v>
      </c>
      <c r="BG205" s="143" t="str">
        <f>IF(OR(Table14[[#This Row],[Volts]]&gt;50,Table14[[#This Row],[Amps]]&gt;100),"Yes","No")</f>
        <v>No</v>
      </c>
      <c r="BH205" s="80"/>
      <c r="BI205" s="80"/>
      <c r="BJ205" s="80"/>
      <c r="BK205" s="95" t="s">
        <v>575</v>
      </c>
      <c r="BL205" s="72" t="str">
        <f>CONCATENATE($BL$5,Table14[[#This Row],[WBS Name]])</f>
        <v>C_Vacuum</v>
      </c>
    </row>
    <row r="206" spans="1:64" s="57" customFormat="1" ht="25.85" x14ac:dyDescent="0.2">
      <c r="A206" s="92" t="s">
        <v>595</v>
      </c>
      <c r="B206" s="122">
        <f t="shared" si="13"/>
        <v>121.3</v>
      </c>
      <c r="C206" s="152" t="str">
        <f t="shared" si="10"/>
        <v>121.3.06</v>
      </c>
      <c r="D206" s="70" t="s">
        <v>134</v>
      </c>
      <c r="E206" s="19" t="s">
        <v>334</v>
      </c>
      <c r="F206" s="140" t="s">
        <v>335</v>
      </c>
      <c r="G206" s="71" t="s">
        <v>589</v>
      </c>
      <c r="H206" s="71"/>
      <c r="I206" s="72" t="s">
        <v>583</v>
      </c>
      <c r="J206" s="71" t="s">
        <v>590</v>
      </c>
      <c r="K206" s="71"/>
      <c r="L206" s="54">
        <v>40</v>
      </c>
      <c r="M206" s="80" t="s">
        <v>253</v>
      </c>
      <c r="N206" s="80" t="s">
        <v>107</v>
      </c>
      <c r="O206" s="141">
        <v>0.15</v>
      </c>
      <c r="P206" s="132" t="s">
        <v>245</v>
      </c>
      <c r="Q206" s="137"/>
      <c r="R206" s="137"/>
      <c r="S206" s="137"/>
      <c r="T206" s="82"/>
      <c r="U206" s="82"/>
      <c r="V206" s="82"/>
      <c r="W206" s="82"/>
      <c r="X206" s="91" t="s">
        <v>215</v>
      </c>
      <c r="Y206" s="91" t="s">
        <v>215</v>
      </c>
      <c r="Z206" s="137"/>
      <c r="AA206" s="137"/>
      <c r="AB206" s="137"/>
      <c r="AC206" s="91">
        <v>0</v>
      </c>
      <c r="AD206" s="82" t="s">
        <v>113</v>
      </c>
      <c r="AE206" s="91">
        <v>0.1</v>
      </c>
      <c r="AF206" s="142">
        <f>Table14[[#This Row],[Quantity]]*Table14[[#This Row],[Heat Load (KW)]]</f>
        <v>4</v>
      </c>
      <c r="AG206" s="91">
        <v>0.1</v>
      </c>
      <c r="AH206" s="137"/>
      <c r="AI206" s="137"/>
      <c r="AJ206" s="137"/>
      <c r="AK206" s="137"/>
      <c r="AL206" s="85" t="s">
        <v>114</v>
      </c>
      <c r="AM206" s="91">
        <v>120</v>
      </c>
      <c r="AN206" s="91">
        <v>0.5</v>
      </c>
      <c r="AO206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</v>
      </c>
      <c r="AP206" s="192">
        <f>Table14[[#This Row],[Volt-Amperes]]*Table14[[#This Row],[Quantity]]/1000</f>
        <v>2.4</v>
      </c>
      <c r="AQ206" s="82">
        <v>100</v>
      </c>
      <c r="AR206" s="198">
        <f>Table14[[#This Row],[Quantity]]*Table14[[#This Row],[Volt-Amperes]]*(10^-3)*Table14[[#This Row],[Power Factor (%)]]*0.01</f>
        <v>2.4</v>
      </c>
      <c r="AS206" s="82"/>
      <c r="AT206" s="82"/>
      <c r="AU206" s="103"/>
      <c r="AV206" s="80"/>
      <c r="AW206" s="82"/>
      <c r="AX206" s="82"/>
      <c r="AY206" s="82"/>
      <c r="AZ206" s="137"/>
      <c r="BA206" s="137"/>
      <c r="BB206" s="137"/>
      <c r="BC206" s="137"/>
      <c r="BD206" s="80"/>
      <c r="BE206" s="85" t="s">
        <v>122</v>
      </c>
      <c r="BF206" s="85">
        <v>40</v>
      </c>
      <c r="BG206" s="143" t="str">
        <f>IF(OR(Table14[[#This Row],[Volts]]&gt;50,Table14[[#This Row],[Amps]]&gt;100),"Yes","No")</f>
        <v>Yes</v>
      </c>
      <c r="BH206" s="80"/>
      <c r="BI206" s="80"/>
      <c r="BJ206" s="80"/>
      <c r="BK206" s="95"/>
      <c r="BL206" s="72" t="str">
        <f>CONCATENATE($BL$5,Table14[[#This Row],[WBS Name]])</f>
        <v>C_Vacuum</v>
      </c>
    </row>
    <row r="207" spans="1:64" s="57" customFormat="1" x14ac:dyDescent="0.2">
      <c r="A207" s="76" t="s">
        <v>596</v>
      </c>
      <c r="B207" s="122">
        <f t="shared" si="13"/>
        <v>121.3</v>
      </c>
      <c r="C207" s="152" t="str">
        <f t="shared" si="10"/>
        <v>121.3.06</v>
      </c>
      <c r="D207" s="70" t="s">
        <v>134</v>
      </c>
      <c r="E207" s="70" t="s">
        <v>102</v>
      </c>
      <c r="F207" s="140" t="s">
        <v>297</v>
      </c>
      <c r="G207" s="71" t="s">
        <v>589</v>
      </c>
      <c r="H207" s="71"/>
      <c r="I207" s="72" t="s">
        <v>19</v>
      </c>
      <c r="J207" s="71" t="s">
        <v>590</v>
      </c>
      <c r="K207" s="71"/>
      <c r="L207" s="54">
        <v>2</v>
      </c>
      <c r="M207" s="80" t="s">
        <v>253</v>
      </c>
      <c r="N207" s="80" t="s">
        <v>107</v>
      </c>
      <c r="O207" s="141">
        <v>0.15</v>
      </c>
      <c r="P207" s="132" t="s">
        <v>108</v>
      </c>
      <c r="Q207" s="138">
        <v>24</v>
      </c>
      <c r="R207" s="138">
        <v>32</v>
      </c>
      <c r="S207" s="138">
        <v>96</v>
      </c>
      <c r="T207" s="82"/>
      <c r="U207" s="82"/>
      <c r="V207" s="82"/>
      <c r="W207" s="82"/>
      <c r="X207" s="91" t="s">
        <v>215</v>
      </c>
      <c r="Y207" s="91" t="s">
        <v>215</v>
      </c>
      <c r="Z207" s="137"/>
      <c r="AA207" s="137"/>
      <c r="AB207" s="137"/>
      <c r="AC207" s="91">
        <v>0</v>
      </c>
      <c r="AD207" s="82" t="s">
        <v>113</v>
      </c>
      <c r="AE207" s="91">
        <v>0.5</v>
      </c>
      <c r="AF207" s="142">
        <f>Table14[[#This Row],[Quantity]]*Table14[[#This Row],[Heat Load (KW)]]</f>
        <v>1</v>
      </c>
      <c r="AG207" s="91">
        <v>0.5</v>
      </c>
      <c r="AH207" s="137"/>
      <c r="AI207" s="137"/>
      <c r="AJ207" s="137"/>
      <c r="AK207" s="137"/>
      <c r="AL207" s="139"/>
      <c r="AM207" s="91"/>
      <c r="AN207" s="91"/>
      <c r="AO207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07" s="192">
        <f>Table14[[#This Row],[Volt-Amperes]]*Table14[[#This Row],[Quantity]]/1000</f>
        <v>0</v>
      </c>
      <c r="AQ207" s="82">
        <v>100</v>
      </c>
      <c r="AR207" s="198">
        <f>Table14[[#This Row],[Quantity]]*Table14[[#This Row],[Volt-Amperes]]*(10^-3)*Table14[[#This Row],[Power Factor (%)]]*0.01</f>
        <v>0</v>
      </c>
      <c r="AS207" s="82"/>
      <c r="AT207" s="82"/>
      <c r="AU207" s="103"/>
      <c r="AV207" s="80"/>
      <c r="AW207" s="82"/>
      <c r="AX207" s="82"/>
      <c r="AY207" s="82"/>
      <c r="AZ207" s="82" t="s">
        <v>118</v>
      </c>
      <c r="BA207" s="82" t="s">
        <v>119</v>
      </c>
      <c r="BB207" s="82" t="s">
        <v>120</v>
      </c>
      <c r="BC207" s="82" t="s">
        <v>211</v>
      </c>
      <c r="BD207" s="80" t="s">
        <v>116</v>
      </c>
      <c r="BE207" s="85"/>
      <c r="BF207" s="85">
        <v>4</v>
      </c>
      <c r="BG207" s="143" t="str">
        <f>IF(OR(Table14[[#This Row],[Volts]]&gt;50,Table14[[#This Row],[Amps]]&gt;100),"Yes","No")</f>
        <v>No</v>
      </c>
      <c r="BH207" s="80"/>
      <c r="BI207" s="80"/>
      <c r="BJ207" s="80" t="s">
        <v>123</v>
      </c>
      <c r="BK207" s="95" t="s">
        <v>585</v>
      </c>
      <c r="BL207" s="72" t="str">
        <f>CONCATENATE($BL$5,Table14[[#This Row],[WBS Name]])</f>
        <v>C_Vacuum</v>
      </c>
    </row>
    <row r="208" spans="1:64" s="57" customFormat="1" ht="25.85" x14ac:dyDescent="0.2">
      <c r="A208" s="92" t="s">
        <v>597</v>
      </c>
      <c r="B208" s="122">
        <f t="shared" si="13"/>
        <v>121.3</v>
      </c>
      <c r="C208" s="152" t="str">
        <f t="shared" ref="C208:C274" si="14">VLOOKUP($D208,WBS,2,FALSE)</f>
        <v>121.3.06</v>
      </c>
      <c r="D208" s="70" t="s">
        <v>134</v>
      </c>
      <c r="E208" s="19" t="s">
        <v>334</v>
      </c>
      <c r="F208" s="140" t="s">
        <v>551</v>
      </c>
      <c r="G208" s="71" t="s">
        <v>589</v>
      </c>
      <c r="H208" s="71"/>
      <c r="I208" s="72" t="s">
        <v>587</v>
      </c>
      <c r="J208" s="71" t="s">
        <v>590</v>
      </c>
      <c r="K208" s="71"/>
      <c r="L208" s="54">
        <v>30</v>
      </c>
      <c r="M208" s="80" t="s">
        <v>253</v>
      </c>
      <c r="N208" s="80" t="s">
        <v>107</v>
      </c>
      <c r="O208" s="141">
        <v>0.15</v>
      </c>
      <c r="P208" s="132" t="s">
        <v>574</v>
      </c>
      <c r="Q208" s="82">
        <v>8</v>
      </c>
      <c r="R208" s="137"/>
      <c r="S208" s="137"/>
      <c r="T208" s="82"/>
      <c r="U208" s="82"/>
      <c r="V208" s="82"/>
      <c r="W208" s="82"/>
      <c r="X208" s="91" t="s">
        <v>215</v>
      </c>
      <c r="Y208" s="91" t="s">
        <v>215</v>
      </c>
      <c r="Z208" s="137"/>
      <c r="AA208" s="137"/>
      <c r="AB208" s="137"/>
      <c r="AC208" s="91">
        <v>0</v>
      </c>
      <c r="AD208" s="82" t="s">
        <v>113</v>
      </c>
      <c r="AE208" s="91"/>
      <c r="AF208" s="142">
        <f>Table14[[#This Row],[Quantity]]*Table14[[#This Row],[Heat Load (KW)]]</f>
        <v>0</v>
      </c>
      <c r="AG208" s="91"/>
      <c r="AH208" s="137"/>
      <c r="AI208" s="137"/>
      <c r="AJ208" s="137"/>
      <c r="AK208" s="137"/>
      <c r="AL208" s="85" t="s">
        <v>114</v>
      </c>
      <c r="AM208" s="82">
        <v>120</v>
      </c>
      <c r="AN208" s="82">
        <v>0.3</v>
      </c>
      <c r="AO208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</v>
      </c>
      <c r="AP208" s="192">
        <f>Table14[[#This Row],[Volt-Amperes]]*Table14[[#This Row],[Quantity]]/1000</f>
        <v>1.08</v>
      </c>
      <c r="AQ208" s="82">
        <v>100</v>
      </c>
      <c r="AR208" s="198">
        <f>Table14[[#This Row],[Quantity]]*Table14[[#This Row],[Volt-Amperes]]*(10^-3)*Table14[[#This Row],[Power Factor (%)]]*0.01</f>
        <v>1.08</v>
      </c>
      <c r="AS208" s="82"/>
      <c r="AT208" s="82"/>
      <c r="AU208" s="103"/>
      <c r="AV208" s="80"/>
      <c r="AW208" s="82"/>
      <c r="AX208" s="82"/>
      <c r="AY208" s="82"/>
      <c r="AZ208" s="137"/>
      <c r="BA208" s="137"/>
      <c r="BB208" s="137"/>
      <c r="BC208" s="137"/>
      <c r="BD208" s="80" t="s">
        <v>116</v>
      </c>
      <c r="BE208" s="85" t="s">
        <v>122</v>
      </c>
      <c r="BF208" s="85"/>
      <c r="BG208" s="143" t="str">
        <f>IF(OR(Table14[[#This Row],[Volts]]&gt;50,Table14[[#This Row],[Amps]]&gt;100),"Yes","No")</f>
        <v>Yes</v>
      </c>
      <c r="BH208" s="80"/>
      <c r="BI208" s="80"/>
      <c r="BJ208" s="80"/>
      <c r="BK208" s="95"/>
      <c r="BL208" s="72" t="str">
        <f>CONCATENATE($BL$5,Table14[[#This Row],[WBS Name]])</f>
        <v>C_Vacuum</v>
      </c>
    </row>
    <row r="209" spans="1:105" s="57" customFormat="1" ht="38.75" x14ac:dyDescent="0.2">
      <c r="A209" s="76" t="s">
        <v>598</v>
      </c>
      <c r="B209" s="131">
        <f t="shared" si="13"/>
        <v>121.3</v>
      </c>
      <c r="C209" s="152" t="str">
        <f t="shared" si="14"/>
        <v>121.3.06</v>
      </c>
      <c r="D209" s="70" t="s">
        <v>134</v>
      </c>
      <c r="E209" s="19" t="s">
        <v>334</v>
      </c>
      <c r="F209" s="140" t="s">
        <v>551</v>
      </c>
      <c r="G209" s="92" t="s">
        <v>599</v>
      </c>
      <c r="H209" s="92"/>
      <c r="I209" s="82" t="s">
        <v>600</v>
      </c>
      <c r="J209" s="92" t="s">
        <v>599</v>
      </c>
      <c r="K209" s="92"/>
      <c r="L209" s="80">
        <v>24</v>
      </c>
      <c r="M209" s="80" t="s">
        <v>253</v>
      </c>
      <c r="N209" s="80" t="s">
        <v>107</v>
      </c>
      <c r="O209" s="141">
        <v>0.15</v>
      </c>
      <c r="P209" s="132" t="s">
        <v>574</v>
      </c>
      <c r="Q209" s="137"/>
      <c r="R209" s="137"/>
      <c r="S209" s="137"/>
      <c r="T209" s="82"/>
      <c r="U209" s="82"/>
      <c r="V209" s="82"/>
      <c r="W209" s="82"/>
      <c r="X209" s="91" t="s">
        <v>215</v>
      </c>
      <c r="Y209" s="91" t="s">
        <v>215</v>
      </c>
      <c r="Z209" s="137"/>
      <c r="AA209" s="137"/>
      <c r="AB209" s="137"/>
      <c r="AC209" s="91">
        <v>0</v>
      </c>
      <c r="AD209" s="82" t="s">
        <v>113</v>
      </c>
      <c r="AE209" s="91">
        <v>0.5</v>
      </c>
      <c r="AF209" s="142">
        <f>Table14[[#This Row],[Quantity]]*Table14[[#This Row],[Heat Load (KW)]]</f>
        <v>12</v>
      </c>
      <c r="AG209" s="91">
        <v>0.5</v>
      </c>
      <c r="AH209" s="137"/>
      <c r="AI209" s="137"/>
      <c r="AJ209" s="137"/>
      <c r="AK209" s="137"/>
      <c r="AL209" s="85" t="s">
        <v>114</v>
      </c>
      <c r="AM209" s="91">
        <v>120</v>
      </c>
      <c r="AN209" s="91">
        <v>4</v>
      </c>
      <c r="AO209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480</v>
      </c>
      <c r="AP209" s="192">
        <f>Table14[[#This Row],[Volt-Amperes]]*Table14[[#This Row],[Quantity]]/1000</f>
        <v>11.52</v>
      </c>
      <c r="AQ209" s="82">
        <v>100</v>
      </c>
      <c r="AR209" s="198">
        <f>Table14[[#This Row],[Quantity]]*Table14[[#This Row],[Volt-Amperes]]*(10^-3)*Table14[[#This Row],[Power Factor (%)]]*0.01</f>
        <v>11.52</v>
      </c>
      <c r="AS209" s="82"/>
      <c r="AT209" s="82"/>
      <c r="AU209" s="103"/>
      <c r="AV209" s="80"/>
      <c r="AW209" s="82"/>
      <c r="AX209" s="82"/>
      <c r="AY209" s="82"/>
      <c r="AZ209" s="137"/>
      <c r="BA209" s="137"/>
      <c r="BB209" s="137"/>
      <c r="BC209" s="137"/>
      <c r="BD209" s="80"/>
      <c r="BE209" s="85" t="s">
        <v>601</v>
      </c>
      <c r="BF209" s="85">
        <v>72</v>
      </c>
      <c r="BG209" s="143" t="str">
        <f>IF(OR(Table14[[#This Row],[Volts]]&gt;50,Table14[[#This Row],[Amps]]&gt;100),"Yes","No")</f>
        <v>Yes</v>
      </c>
      <c r="BH209" s="80"/>
      <c r="BI209" s="80"/>
      <c r="BJ209" s="80"/>
      <c r="BK209" s="95"/>
      <c r="BL209" s="72" t="str">
        <f>CONCATENATE($BL$5,Table14[[#This Row],[WBS Name]])</f>
        <v>C_Vacuum</v>
      </c>
    </row>
    <row r="210" spans="1:105" s="57" customFormat="1" ht="38.75" x14ac:dyDescent="0.2">
      <c r="A210" s="76" t="s">
        <v>602</v>
      </c>
      <c r="B210" s="131">
        <f t="shared" si="13"/>
        <v>121.3</v>
      </c>
      <c r="C210" s="152" t="str">
        <f t="shared" si="14"/>
        <v>121.3.06</v>
      </c>
      <c r="D210" s="70" t="s">
        <v>134</v>
      </c>
      <c r="E210" s="19" t="s">
        <v>334</v>
      </c>
      <c r="F210" s="140" t="s">
        <v>551</v>
      </c>
      <c r="G210" s="92" t="s">
        <v>599</v>
      </c>
      <c r="H210" s="92"/>
      <c r="I210" s="82" t="s">
        <v>603</v>
      </c>
      <c r="J210" s="92" t="s">
        <v>599</v>
      </c>
      <c r="K210" s="92"/>
      <c r="L210" s="80">
        <v>24</v>
      </c>
      <c r="M210" s="80" t="s">
        <v>253</v>
      </c>
      <c r="N210" s="80" t="s">
        <v>107</v>
      </c>
      <c r="O210" s="141">
        <v>0.15</v>
      </c>
      <c r="P210" s="132" t="s">
        <v>574</v>
      </c>
      <c r="Q210" s="137"/>
      <c r="R210" s="137"/>
      <c r="S210" s="137"/>
      <c r="T210" s="82"/>
      <c r="U210" s="82"/>
      <c r="V210" s="82"/>
      <c r="W210" s="82"/>
      <c r="X210" s="91" t="s">
        <v>215</v>
      </c>
      <c r="Y210" s="91" t="s">
        <v>215</v>
      </c>
      <c r="Z210" s="137"/>
      <c r="AA210" s="137"/>
      <c r="AB210" s="137"/>
      <c r="AC210" s="91">
        <v>0</v>
      </c>
      <c r="AD210" s="82" t="s">
        <v>113</v>
      </c>
      <c r="AE210" s="91">
        <v>0.5</v>
      </c>
      <c r="AF210" s="142">
        <f>Table14[[#This Row],[Quantity]]*Table14[[#This Row],[Heat Load (KW)]]</f>
        <v>12</v>
      </c>
      <c r="AG210" s="91">
        <v>0.5</v>
      </c>
      <c r="AH210" s="137"/>
      <c r="AI210" s="137"/>
      <c r="AJ210" s="137"/>
      <c r="AK210" s="137"/>
      <c r="AL210" s="85" t="s">
        <v>604</v>
      </c>
      <c r="AM210" s="91">
        <v>208</v>
      </c>
      <c r="AN210" s="91">
        <v>5</v>
      </c>
      <c r="AO210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1040</v>
      </c>
      <c r="AP210" s="192">
        <f>Table14[[#This Row],[Volt-Amperes]]*Table14[[#This Row],[Quantity]]/1000</f>
        <v>24.96</v>
      </c>
      <c r="AQ210" s="82">
        <v>100</v>
      </c>
      <c r="AR210" s="198">
        <f>Table14[[#This Row],[Quantity]]*Table14[[#This Row],[Volt-Amperes]]*(10^-3)*Table14[[#This Row],[Power Factor (%)]]*0.01</f>
        <v>24.96</v>
      </c>
      <c r="AS210" s="82"/>
      <c r="AT210" s="82"/>
      <c r="AU210" s="103"/>
      <c r="AV210" s="80"/>
      <c r="AW210" s="82"/>
      <c r="AX210" s="82"/>
      <c r="AY210" s="82"/>
      <c r="AZ210" s="137"/>
      <c r="BA210" s="137"/>
      <c r="BB210" s="137"/>
      <c r="BC210" s="137"/>
      <c r="BD210" s="80"/>
      <c r="BE210" s="85" t="s">
        <v>601</v>
      </c>
      <c r="BF210" s="85"/>
      <c r="BG210" s="143" t="str">
        <f>IF(OR(Table14[[#This Row],[Volts]]&gt;50,Table14[[#This Row],[Amps]]&gt;100),"Yes","No")</f>
        <v>Yes</v>
      </c>
      <c r="BH210" s="80"/>
      <c r="BI210" s="80"/>
      <c r="BJ210" s="80"/>
      <c r="BK210" s="95"/>
      <c r="BL210" s="72" t="str">
        <f>CONCATENATE($BL$5,Table14[[#This Row],[WBS Name]])</f>
        <v>C_Vacuum</v>
      </c>
    </row>
    <row r="211" spans="1:105" s="57" customFormat="1" ht="25.85" x14ac:dyDescent="0.2">
      <c r="A211" s="76" t="s">
        <v>605</v>
      </c>
      <c r="B211" s="131">
        <f t="shared" si="13"/>
        <v>121.3</v>
      </c>
      <c r="C211" s="152" t="str">
        <f t="shared" si="14"/>
        <v>121.3.06</v>
      </c>
      <c r="D211" s="70" t="s">
        <v>134</v>
      </c>
      <c r="E211" s="19" t="s">
        <v>334</v>
      </c>
      <c r="F211" s="140" t="s">
        <v>551</v>
      </c>
      <c r="G211" s="92" t="s">
        <v>599</v>
      </c>
      <c r="H211" s="92"/>
      <c r="I211" s="82" t="s">
        <v>579</v>
      </c>
      <c r="J211" s="92" t="s">
        <v>599</v>
      </c>
      <c r="K211" s="92"/>
      <c r="L211" s="80">
        <v>24</v>
      </c>
      <c r="M211" s="80" t="s">
        <v>253</v>
      </c>
      <c r="N211" s="80" t="s">
        <v>107</v>
      </c>
      <c r="O211" s="141">
        <v>0.15</v>
      </c>
      <c r="P211" s="132" t="s">
        <v>574</v>
      </c>
      <c r="Q211" s="137"/>
      <c r="R211" s="137"/>
      <c r="S211" s="137"/>
      <c r="T211" s="82"/>
      <c r="U211" s="82"/>
      <c r="V211" s="82"/>
      <c r="W211" s="82"/>
      <c r="X211" s="91" t="s">
        <v>215</v>
      </c>
      <c r="Y211" s="91" t="s">
        <v>215</v>
      </c>
      <c r="Z211" s="137"/>
      <c r="AA211" s="137"/>
      <c r="AB211" s="137"/>
      <c r="AC211" s="91">
        <v>0</v>
      </c>
      <c r="AD211" s="82" t="s">
        <v>113</v>
      </c>
      <c r="AE211" s="91">
        <v>0.1</v>
      </c>
      <c r="AF211" s="142">
        <f>Table14[[#This Row],[Quantity]]*Table14[[#This Row],[Heat Load (KW)]]</f>
        <v>2.4000000000000004</v>
      </c>
      <c r="AG211" s="91">
        <v>0.1</v>
      </c>
      <c r="AH211" s="137"/>
      <c r="AI211" s="137"/>
      <c r="AJ211" s="137"/>
      <c r="AK211" s="137"/>
      <c r="AL211" s="85"/>
      <c r="AM211" s="82"/>
      <c r="AN211" s="82"/>
      <c r="AO211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11" s="192">
        <f>Table14[[#This Row],[Volt-Amperes]]*Table14[[#This Row],[Quantity]]/1000</f>
        <v>0</v>
      </c>
      <c r="AQ211" s="82">
        <v>100</v>
      </c>
      <c r="AR211" s="198">
        <f>Table14[[#This Row],[Quantity]]*Table14[[#This Row],[Volt-Amperes]]*(10^-3)*Table14[[#This Row],[Power Factor (%)]]*0.01</f>
        <v>0</v>
      </c>
      <c r="AS211" s="82"/>
      <c r="AT211" s="82"/>
      <c r="AU211" s="103"/>
      <c r="AV211" s="80"/>
      <c r="AW211" s="82"/>
      <c r="AX211" s="82"/>
      <c r="AY211" s="82"/>
      <c r="AZ211" s="137"/>
      <c r="BA211" s="137"/>
      <c r="BB211" s="137"/>
      <c r="BC211" s="137"/>
      <c r="BD211" s="80"/>
      <c r="BE211" s="85" t="s">
        <v>122</v>
      </c>
      <c r="BF211" s="85">
        <v>24</v>
      </c>
      <c r="BG211" s="143" t="str">
        <f>IF(OR(Table14[[#This Row],[Volts]]&gt;50,Table14[[#This Row],[Amps]]&gt;100),"Yes","No")</f>
        <v>No</v>
      </c>
      <c r="BH211" s="80"/>
      <c r="BI211" s="80"/>
      <c r="BJ211" s="80"/>
      <c r="BK211" s="95" t="s">
        <v>575</v>
      </c>
      <c r="BL211" s="72" t="str">
        <f>CONCATENATE($BL$5,Table14[[#This Row],[WBS Name]])</f>
        <v>C_Vacuum</v>
      </c>
    </row>
    <row r="212" spans="1:105" s="57" customFormat="1" ht="25.85" x14ac:dyDescent="0.2">
      <c r="A212" s="92" t="s">
        <v>606</v>
      </c>
      <c r="B212" s="131">
        <f t="shared" si="13"/>
        <v>121.3</v>
      </c>
      <c r="C212" s="152" t="str">
        <f t="shared" si="14"/>
        <v>121.3.06</v>
      </c>
      <c r="D212" s="70" t="s">
        <v>134</v>
      </c>
      <c r="E212" s="70" t="s">
        <v>102</v>
      </c>
      <c r="F212" s="140" t="s">
        <v>320</v>
      </c>
      <c r="G212" s="92" t="s">
        <v>599</v>
      </c>
      <c r="H212" s="92"/>
      <c r="I212" s="82" t="s">
        <v>19</v>
      </c>
      <c r="J212" s="92" t="s">
        <v>599</v>
      </c>
      <c r="K212" s="92"/>
      <c r="L212" s="80">
        <v>3</v>
      </c>
      <c r="M212" s="80" t="s">
        <v>253</v>
      </c>
      <c r="N212" s="80" t="s">
        <v>107</v>
      </c>
      <c r="O212" s="141">
        <v>0.15</v>
      </c>
      <c r="P212" s="132" t="s">
        <v>108</v>
      </c>
      <c r="Q212" s="137"/>
      <c r="R212" s="137"/>
      <c r="S212" s="137"/>
      <c r="T212" s="82"/>
      <c r="U212" s="82"/>
      <c r="V212" s="82"/>
      <c r="W212" s="82"/>
      <c r="X212" s="91" t="s">
        <v>215</v>
      </c>
      <c r="Y212" s="91" t="s">
        <v>215</v>
      </c>
      <c r="Z212" s="137"/>
      <c r="AA212" s="137"/>
      <c r="AB212" s="137"/>
      <c r="AC212" s="91">
        <v>0</v>
      </c>
      <c r="AD212" s="82" t="s">
        <v>113</v>
      </c>
      <c r="AE212" s="91">
        <v>0.5</v>
      </c>
      <c r="AF212" s="142">
        <f>Table14[[#This Row],[Quantity]]*Table14[[#This Row],[Heat Load (KW)]]</f>
        <v>1.5</v>
      </c>
      <c r="AG212" s="91">
        <v>0.5</v>
      </c>
      <c r="AH212" s="137"/>
      <c r="AI212" s="137"/>
      <c r="AJ212" s="137"/>
      <c r="AK212" s="137"/>
      <c r="AL212" s="139"/>
      <c r="AM212" s="91"/>
      <c r="AN212" s="91"/>
      <c r="AO212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12" s="192">
        <f>Table14[[#This Row],[Volt-Amperes]]*Table14[[#This Row],[Quantity]]/1000</f>
        <v>0</v>
      </c>
      <c r="AQ212" s="82">
        <v>100</v>
      </c>
      <c r="AR212" s="198">
        <f>Table14[[#This Row],[Quantity]]*Table14[[#This Row],[Volt-Amperes]]*(10^-3)*Table14[[#This Row],[Power Factor (%)]]*0.01</f>
        <v>0</v>
      </c>
      <c r="AS212" s="134"/>
      <c r="AT212" s="134"/>
      <c r="AU212" s="103"/>
      <c r="AV212" s="133"/>
      <c r="AW212" s="134"/>
      <c r="AX212" s="134"/>
      <c r="AY212" s="134"/>
      <c r="AZ212" s="82" t="s">
        <v>118</v>
      </c>
      <c r="BA212" s="82" t="s">
        <v>119</v>
      </c>
      <c r="BB212" s="82" t="s">
        <v>120</v>
      </c>
      <c r="BC212" s="82" t="s">
        <v>211</v>
      </c>
      <c r="BD212" s="80" t="s">
        <v>116</v>
      </c>
      <c r="BE212" s="85"/>
      <c r="BF212" s="85">
        <v>6</v>
      </c>
      <c r="BG212" s="143" t="str">
        <f>IF(OR(Table14[[#This Row],[Volts]]&gt;50,Table14[[#This Row],[Amps]]&gt;100),"Yes","No")</f>
        <v>No</v>
      </c>
      <c r="BH212" s="133"/>
      <c r="BI212" s="133"/>
      <c r="BJ212" s="80" t="s">
        <v>123</v>
      </c>
      <c r="BK212" s="95" t="s">
        <v>585</v>
      </c>
      <c r="BL212" s="72" t="str">
        <f>CONCATENATE($BL$5,Table14[[#This Row],[WBS Name]])</f>
        <v>C_Vacuum</v>
      </c>
    </row>
    <row r="213" spans="1:105" s="57" customFormat="1" ht="25.85" x14ac:dyDescent="0.2">
      <c r="A213" s="76" t="s">
        <v>607</v>
      </c>
      <c r="B213" s="131">
        <f t="shared" si="13"/>
        <v>121.3</v>
      </c>
      <c r="C213" s="152" t="str">
        <f t="shared" si="14"/>
        <v>121.3.06</v>
      </c>
      <c r="D213" s="70" t="s">
        <v>134</v>
      </c>
      <c r="E213" s="19" t="s">
        <v>334</v>
      </c>
      <c r="F213" s="92" t="s">
        <v>526</v>
      </c>
      <c r="G213" s="92" t="s">
        <v>14</v>
      </c>
      <c r="H213" s="92"/>
      <c r="I213" s="82" t="s">
        <v>587</v>
      </c>
      <c r="J213" s="92" t="s">
        <v>608</v>
      </c>
      <c r="K213" s="92"/>
      <c r="L213" s="80">
        <v>1</v>
      </c>
      <c r="M213" s="80" t="s">
        <v>152</v>
      </c>
      <c r="N213" s="80" t="s">
        <v>143</v>
      </c>
      <c r="O213" s="77">
        <v>0.3</v>
      </c>
      <c r="P213" s="132" t="s">
        <v>574</v>
      </c>
      <c r="Q213" s="82">
        <v>8</v>
      </c>
      <c r="R213" s="137"/>
      <c r="S213" s="137"/>
      <c r="T213" s="82"/>
      <c r="U213" s="82"/>
      <c r="V213" s="82"/>
      <c r="W213" s="82"/>
      <c r="X213" s="91" t="s">
        <v>215</v>
      </c>
      <c r="Y213" s="91" t="s">
        <v>215</v>
      </c>
      <c r="Z213" s="137"/>
      <c r="AA213" s="137"/>
      <c r="AB213" s="137"/>
      <c r="AC213" s="91">
        <v>0</v>
      </c>
      <c r="AD213" s="82" t="s">
        <v>113</v>
      </c>
      <c r="AE213" s="91"/>
      <c r="AF213" s="84">
        <f>Table14[[#This Row],[Quantity]]*Table14[[#This Row],[Heat Load (KW)]]</f>
        <v>0</v>
      </c>
      <c r="AG213" s="91"/>
      <c r="AH213" s="137"/>
      <c r="AI213" s="137"/>
      <c r="AJ213" s="137"/>
      <c r="AK213" s="137"/>
      <c r="AL213" s="85" t="s">
        <v>114</v>
      </c>
      <c r="AM213" s="82">
        <v>120</v>
      </c>
      <c r="AN213" s="187">
        <v>0.3</v>
      </c>
      <c r="AO213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</v>
      </c>
      <c r="AP213" s="194">
        <f>Table14[[#This Row],[Volt-Amperes]]*Table14[[#This Row],[Quantity]]/1000</f>
        <v>3.5999999999999997E-2</v>
      </c>
      <c r="AQ213" s="82">
        <v>100</v>
      </c>
      <c r="AR213" s="198">
        <f>Table14[[#This Row],[Quantity]]*Table14[[#This Row],[Volt-Amperes]]*(10^-3)*Table14[[#This Row],[Power Factor (%)]]*0.01</f>
        <v>3.6000000000000004E-2</v>
      </c>
      <c r="AS213" s="82"/>
      <c r="AT213" s="82"/>
      <c r="AU213" s="103"/>
      <c r="AV213" s="80"/>
      <c r="AW213" s="82"/>
      <c r="AX213" s="82"/>
      <c r="AY213" s="82"/>
      <c r="AZ213" s="137"/>
      <c r="BA213" s="137"/>
      <c r="BB213" s="137"/>
      <c r="BC213" s="137"/>
      <c r="BD213" s="80" t="s">
        <v>116</v>
      </c>
      <c r="BE213" s="85" t="s">
        <v>122</v>
      </c>
      <c r="BF213" s="85"/>
      <c r="BG213" s="143" t="str">
        <f>IF(OR(Table14[[#This Row],[Volts]]&gt;50,Table14[[#This Row],[Amps]]&gt;100),"Yes","No")</f>
        <v>Yes</v>
      </c>
      <c r="BH213" s="80"/>
      <c r="BI213" s="80"/>
      <c r="BJ213" s="80"/>
      <c r="BK213" s="95"/>
      <c r="BL213" s="72" t="str">
        <f>CONCATENATE($BL$5,Table14[[#This Row],[WBS Name]])</f>
        <v>C_Vacuum</v>
      </c>
    </row>
    <row r="214" spans="1:105" s="57" customFormat="1" ht="25.85" x14ac:dyDescent="0.2">
      <c r="A214" s="92" t="s">
        <v>609</v>
      </c>
      <c r="B214" s="131">
        <f t="shared" si="13"/>
        <v>121.3</v>
      </c>
      <c r="C214" s="152" t="str">
        <f t="shared" si="14"/>
        <v>121.3.06</v>
      </c>
      <c r="D214" s="70" t="s">
        <v>134</v>
      </c>
      <c r="E214" s="19" t="s">
        <v>334</v>
      </c>
      <c r="F214" s="92" t="s">
        <v>335</v>
      </c>
      <c r="G214" s="92" t="s">
        <v>13</v>
      </c>
      <c r="H214" s="92"/>
      <c r="I214" s="82" t="s">
        <v>587</v>
      </c>
      <c r="J214" s="92" t="s">
        <v>608</v>
      </c>
      <c r="K214" s="92"/>
      <c r="L214" s="80">
        <v>1</v>
      </c>
      <c r="M214" s="80" t="s">
        <v>152</v>
      </c>
      <c r="N214" s="80" t="s">
        <v>143</v>
      </c>
      <c r="O214" s="77">
        <v>0.3</v>
      </c>
      <c r="P214" s="132" t="s">
        <v>574</v>
      </c>
      <c r="Q214" s="82">
        <v>8</v>
      </c>
      <c r="R214" s="137"/>
      <c r="S214" s="137"/>
      <c r="T214" s="82"/>
      <c r="U214" s="82"/>
      <c r="V214" s="82"/>
      <c r="W214" s="82"/>
      <c r="X214" s="91" t="s">
        <v>215</v>
      </c>
      <c r="Y214" s="91" t="s">
        <v>215</v>
      </c>
      <c r="Z214" s="137"/>
      <c r="AA214" s="137"/>
      <c r="AB214" s="137"/>
      <c r="AC214" s="91">
        <v>0</v>
      </c>
      <c r="AD214" s="82" t="s">
        <v>113</v>
      </c>
      <c r="AE214" s="91"/>
      <c r="AF214" s="84">
        <f>Table14[[#This Row],[Quantity]]*Table14[[#This Row],[Heat Load (KW)]]</f>
        <v>0</v>
      </c>
      <c r="AG214" s="91"/>
      <c r="AH214" s="137"/>
      <c r="AI214" s="137"/>
      <c r="AJ214" s="137"/>
      <c r="AK214" s="137"/>
      <c r="AL214" s="85" t="s">
        <v>114</v>
      </c>
      <c r="AM214" s="82">
        <v>120</v>
      </c>
      <c r="AN214" s="187">
        <v>0.3</v>
      </c>
      <c r="AO214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</v>
      </c>
      <c r="AP214" s="194">
        <f>Table14[[#This Row],[Volt-Amperes]]*Table14[[#This Row],[Quantity]]/1000</f>
        <v>3.5999999999999997E-2</v>
      </c>
      <c r="AQ214" s="82">
        <v>100</v>
      </c>
      <c r="AR214" s="198">
        <f>Table14[[#This Row],[Quantity]]*Table14[[#This Row],[Volt-Amperes]]*(10^-3)*Table14[[#This Row],[Power Factor (%)]]*0.01</f>
        <v>3.6000000000000004E-2</v>
      </c>
      <c r="AS214" s="82"/>
      <c r="AT214" s="82"/>
      <c r="AU214" s="103"/>
      <c r="AV214" s="80"/>
      <c r="AW214" s="82"/>
      <c r="AX214" s="82"/>
      <c r="AY214" s="82"/>
      <c r="AZ214" s="137"/>
      <c r="BA214" s="137"/>
      <c r="BB214" s="137"/>
      <c r="BC214" s="137"/>
      <c r="BD214" s="80" t="s">
        <v>116</v>
      </c>
      <c r="BE214" s="85" t="s">
        <v>122</v>
      </c>
      <c r="BF214" s="85"/>
      <c r="BG214" s="143" t="str">
        <f>IF(OR(Table14[[#This Row],[Volts]]&gt;50,Table14[[#This Row],[Amps]]&gt;100),"Yes","No")</f>
        <v>Yes</v>
      </c>
      <c r="BH214" s="80"/>
      <c r="BI214" s="80"/>
      <c r="BJ214" s="80"/>
      <c r="BK214" s="95"/>
      <c r="BL214" s="72" t="str">
        <f>CONCATENATE($BL$5,Table14[[#This Row],[WBS Name]])</f>
        <v>C_Vacuum</v>
      </c>
    </row>
    <row r="215" spans="1:105" s="136" customFormat="1" ht="39.4" thickBot="1" x14ac:dyDescent="0.25">
      <c r="A215" s="258" t="s">
        <v>610</v>
      </c>
      <c r="B215" s="131">
        <f t="shared" si="13"/>
        <v>121.3</v>
      </c>
      <c r="C215" s="152" t="str">
        <f t="shared" si="14"/>
        <v>121.3.06</v>
      </c>
      <c r="D215" s="70" t="s">
        <v>134</v>
      </c>
      <c r="E215" s="70" t="s">
        <v>102</v>
      </c>
      <c r="F215" s="140" t="s">
        <v>251</v>
      </c>
      <c r="G215" s="71" t="s">
        <v>14</v>
      </c>
      <c r="H215" s="71"/>
      <c r="I215" s="72" t="s">
        <v>611</v>
      </c>
      <c r="J215" s="71" t="s">
        <v>573</v>
      </c>
      <c r="K215" s="71"/>
      <c r="L215" s="54">
        <v>1</v>
      </c>
      <c r="M215" s="80" t="s">
        <v>253</v>
      </c>
      <c r="N215" s="80" t="s">
        <v>107</v>
      </c>
      <c r="O215" s="77">
        <f t="shared" ref="O215:O246" si="15">VLOOKUP($N215,SourceReq,2,FALSE)</f>
        <v>0.05</v>
      </c>
      <c r="P215" s="132" t="s">
        <v>245</v>
      </c>
      <c r="Q215" s="137"/>
      <c r="R215" s="137"/>
      <c r="S215" s="137"/>
      <c r="T215" s="82"/>
      <c r="U215" s="82"/>
      <c r="V215" s="82"/>
      <c r="W215" s="82"/>
      <c r="X215" s="91" t="s">
        <v>215</v>
      </c>
      <c r="Y215" s="91" t="s">
        <v>215</v>
      </c>
      <c r="Z215" s="137"/>
      <c r="AA215" s="137"/>
      <c r="AB215" s="137"/>
      <c r="AC215" s="91">
        <v>0</v>
      </c>
      <c r="AD215" s="82" t="s">
        <v>113</v>
      </c>
      <c r="AE215" s="91"/>
      <c r="AF215" s="84">
        <f>Table14[[#This Row],[Quantity]]*Table14[[#This Row],[Heat Load (KW)]]</f>
        <v>0</v>
      </c>
      <c r="AG215" s="91"/>
      <c r="AH215" s="137"/>
      <c r="AI215" s="137"/>
      <c r="AJ215" s="137"/>
      <c r="AK215" s="137"/>
      <c r="AL215" s="132" t="s">
        <v>210</v>
      </c>
      <c r="AM215" s="91">
        <v>24</v>
      </c>
      <c r="AN215" s="186">
        <v>3.2</v>
      </c>
      <c r="AO215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133.02150202128979</v>
      </c>
      <c r="AP215" s="194">
        <f>Table14[[#This Row],[Volt-Amperes]]*Table14[[#This Row],[Quantity]]/1000</f>
        <v>0.13302150202128979</v>
      </c>
      <c r="AQ215" s="188">
        <v>100</v>
      </c>
      <c r="AR215" s="198">
        <f>Table14[[#This Row],[Quantity]]*Table14[[#This Row],[Volt-Amperes]]*(10^-3)*Table14[[#This Row],[Power Factor (%)]]*0.01</f>
        <v>0.13302150202128979</v>
      </c>
      <c r="AS215" s="82"/>
      <c r="AT215" s="82"/>
      <c r="AU215" s="103"/>
      <c r="AV215" s="80"/>
      <c r="AW215" s="82"/>
      <c r="AX215" s="82"/>
      <c r="AY215" s="82"/>
      <c r="AZ215" s="82"/>
      <c r="BA215" s="82"/>
      <c r="BB215" s="82"/>
      <c r="BC215" s="82"/>
      <c r="BD215" s="80"/>
      <c r="BE215" s="85" t="s">
        <v>130</v>
      </c>
      <c r="BF215" s="85"/>
      <c r="BG215" s="143" t="str">
        <f>IF(OR(Table14[[#This Row],[Volts]]&gt;50,Table14[[#This Row],[Amps]]&gt;100),"Yes","No")</f>
        <v>No</v>
      </c>
      <c r="BH215" s="82"/>
      <c r="BI215" s="82"/>
      <c r="BJ215" s="80"/>
      <c r="BK215" s="95" t="s">
        <v>612</v>
      </c>
      <c r="BL215" s="72" t="str">
        <f>CONCATENATE($BL$5,Table14[[#This Row],[WBS Name]])</f>
        <v>C_Vacuum</v>
      </c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</row>
    <row r="216" spans="1:105" s="57" customFormat="1" ht="38.75" x14ac:dyDescent="0.2">
      <c r="A216" s="258" t="s">
        <v>613</v>
      </c>
      <c r="B216" s="131">
        <f t="shared" si="13"/>
        <v>121.3</v>
      </c>
      <c r="C216" s="152" t="str">
        <f t="shared" si="14"/>
        <v>121.3.06</v>
      </c>
      <c r="D216" s="70" t="s">
        <v>134</v>
      </c>
      <c r="E216" s="70" t="s">
        <v>102</v>
      </c>
      <c r="F216" s="140" t="s">
        <v>320</v>
      </c>
      <c r="G216" s="71" t="s">
        <v>589</v>
      </c>
      <c r="H216" s="71"/>
      <c r="I216" s="72" t="s">
        <v>611</v>
      </c>
      <c r="J216" s="71" t="s">
        <v>590</v>
      </c>
      <c r="K216" s="71"/>
      <c r="L216" s="54">
        <v>2</v>
      </c>
      <c r="M216" s="80" t="s">
        <v>253</v>
      </c>
      <c r="N216" s="80" t="s">
        <v>107</v>
      </c>
      <c r="O216" s="77">
        <f t="shared" si="15"/>
        <v>0.05</v>
      </c>
      <c r="P216" s="132" t="s">
        <v>245</v>
      </c>
      <c r="Q216" s="137"/>
      <c r="R216" s="137"/>
      <c r="S216" s="137"/>
      <c r="T216" s="82"/>
      <c r="U216" s="82"/>
      <c r="V216" s="82"/>
      <c r="W216" s="82"/>
      <c r="X216" s="91" t="s">
        <v>215</v>
      </c>
      <c r="Y216" s="91" t="s">
        <v>215</v>
      </c>
      <c r="Z216" s="137"/>
      <c r="AA216" s="137"/>
      <c r="AB216" s="137"/>
      <c r="AC216" s="91">
        <v>0</v>
      </c>
      <c r="AD216" s="82" t="s">
        <v>113</v>
      </c>
      <c r="AE216" s="91"/>
      <c r="AF216" s="84">
        <f>Table14[[#This Row],[Quantity]]*Table14[[#This Row],[Heat Load (KW)]]</f>
        <v>0</v>
      </c>
      <c r="AG216" s="91"/>
      <c r="AH216" s="137"/>
      <c r="AI216" s="137"/>
      <c r="AJ216" s="137"/>
      <c r="AK216" s="137"/>
      <c r="AL216" s="132" t="s">
        <v>210</v>
      </c>
      <c r="AM216" s="91">
        <v>24</v>
      </c>
      <c r="AN216" s="186">
        <v>7</v>
      </c>
      <c r="AO216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290.98453567157139</v>
      </c>
      <c r="AP216" s="194">
        <f>Table14[[#This Row],[Volt-Amperes]]*Table14[[#This Row],[Quantity]]/1000</f>
        <v>0.5819690713431428</v>
      </c>
      <c r="AQ216" s="188">
        <v>100</v>
      </c>
      <c r="AR216" s="198">
        <f>Table14[[#This Row],[Quantity]]*Table14[[#This Row],[Volt-Amperes]]*(10^-3)*Table14[[#This Row],[Power Factor (%)]]*0.01</f>
        <v>0.5819690713431428</v>
      </c>
      <c r="AS216" s="82"/>
      <c r="AT216" s="82"/>
      <c r="AU216" s="103"/>
      <c r="AV216" s="80"/>
      <c r="AW216" s="82"/>
      <c r="AX216" s="82"/>
      <c r="AY216" s="82"/>
      <c r="AZ216" s="137"/>
      <c r="BA216" s="137"/>
      <c r="BB216" s="137"/>
      <c r="BC216" s="137"/>
      <c r="BD216" s="80"/>
      <c r="BE216" s="85" t="s">
        <v>130</v>
      </c>
      <c r="BF216" s="85"/>
      <c r="BG216" s="143" t="str">
        <f>IF(OR(Table14[[#This Row],[Volts]]&gt;50,Table14[[#This Row],[Amps]]&gt;100),"Yes","No")</f>
        <v>No</v>
      </c>
      <c r="BH216" s="82"/>
      <c r="BI216" s="82"/>
      <c r="BJ216" s="80"/>
      <c r="BK216" s="95" t="s">
        <v>612</v>
      </c>
      <c r="BL216" s="72" t="str">
        <f>CONCATENATE($BL$5,Table14[[#This Row],[WBS Name]])</f>
        <v>C_Vacuum</v>
      </c>
    </row>
    <row r="217" spans="1:105" s="57" customFormat="1" ht="25.85" x14ac:dyDescent="0.2">
      <c r="A217" s="258" t="s">
        <v>614</v>
      </c>
      <c r="B217" s="131">
        <f t="shared" si="13"/>
        <v>121.3</v>
      </c>
      <c r="C217" s="152" t="str">
        <f t="shared" si="14"/>
        <v>121.3.06</v>
      </c>
      <c r="D217" s="70" t="s">
        <v>134</v>
      </c>
      <c r="E217" s="70" t="s">
        <v>102</v>
      </c>
      <c r="F217" s="140" t="s">
        <v>320</v>
      </c>
      <c r="G217" s="92" t="s">
        <v>599</v>
      </c>
      <c r="H217" s="92"/>
      <c r="I217" s="82" t="s">
        <v>583</v>
      </c>
      <c r="J217" s="92" t="s">
        <v>599</v>
      </c>
      <c r="K217" s="92"/>
      <c r="L217" s="80">
        <v>24</v>
      </c>
      <c r="M217" s="80" t="s">
        <v>253</v>
      </c>
      <c r="N217" s="80" t="s">
        <v>107</v>
      </c>
      <c r="O217" s="77">
        <f t="shared" si="15"/>
        <v>0.05</v>
      </c>
      <c r="P217" s="132" t="s">
        <v>245</v>
      </c>
      <c r="Q217" s="137"/>
      <c r="R217" s="137"/>
      <c r="S217" s="137"/>
      <c r="T217" s="82"/>
      <c r="U217" s="82"/>
      <c r="V217" s="82"/>
      <c r="W217" s="82"/>
      <c r="X217" s="91" t="s">
        <v>215</v>
      </c>
      <c r="Y217" s="91" t="s">
        <v>215</v>
      </c>
      <c r="Z217" s="137"/>
      <c r="AA217" s="137"/>
      <c r="AB217" s="137"/>
      <c r="AC217" s="91">
        <v>0</v>
      </c>
      <c r="AD217" s="82" t="s">
        <v>113</v>
      </c>
      <c r="AE217" s="91">
        <v>0.1</v>
      </c>
      <c r="AF217" s="84">
        <f>Table14[[#This Row],[Quantity]]*Table14[[#This Row],[Heat Load (KW)]]</f>
        <v>2.4000000000000004</v>
      </c>
      <c r="AG217" s="91">
        <v>0.1</v>
      </c>
      <c r="AH217" s="137"/>
      <c r="AI217" s="137"/>
      <c r="AJ217" s="137"/>
      <c r="AK217" s="137"/>
      <c r="AL217" s="80" t="s">
        <v>114</v>
      </c>
      <c r="AM217" s="91">
        <v>120</v>
      </c>
      <c r="AN217" s="186">
        <v>0.5</v>
      </c>
      <c r="AO217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</v>
      </c>
      <c r="AP217" s="194">
        <f>Table14[[#This Row],[Volt-Amperes]]*Table14[[#This Row],[Quantity]]/1000</f>
        <v>1.44</v>
      </c>
      <c r="AQ217" s="188">
        <v>100</v>
      </c>
      <c r="AR217" s="198">
        <f>Table14[[#This Row],[Quantity]]*Table14[[#This Row],[Volt-Amperes]]*(10^-3)*Table14[[#This Row],[Power Factor (%)]]*0.01</f>
        <v>1.44</v>
      </c>
      <c r="AS217" s="134"/>
      <c r="AT217" s="134"/>
      <c r="AU217" s="103"/>
      <c r="AV217" s="133"/>
      <c r="AW217" s="134"/>
      <c r="AX217" s="134"/>
      <c r="AY217" s="134"/>
      <c r="AZ217" s="137"/>
      <c r="BA217" s="137"/>
      <c r="BB217" s="137"/>
      <c r="BC217" s="137"/>
      <c r="BD217" s="80"/>
      <c r="BE217" s="85" t="s">
        <v>122</v>
      </c>
      <c r="BF217" s="85">
        <v>24</v>
      </c>
      <c r="BG217" s="143" t="str">
        <f>IF(OR(Table14[[#This Row],[Volts]]&gt;50,Table14[[#This Row],[Amps]]&gt;100),"Yes","No")</f>
        <v>Yes</v>
      </c>
      <c r="BH217" s="134"/>
      <c r="BI217" s="134"/>
      <c r="BJ217" s="80"/>
      <c r="BL217" s="72" t="str">
        <f>CONCATENATE($BL$5,Table14[[#This Row],[WBS Name]])</f>
        <v>C_Vacuum</v>
      </c>
    </row>
    <row r="218" spans="1:105" s="57" customFormat="1" ht="25.85" x14ac:dyDescent="0.2">
      <c r="A218" s="258" t="s">
        <v>615</v>
      </c>
      <c r="B218" s="155">
        <f t="shared" si="13"/>
        <v>121.3</v>
      </c>
      <c r="C218" s="152" t="str">
        <f t="shared" si="14"/>
        <v>121.3.06</v>
      </c>
      <c r="D218" s="70" t="s">
        <v>134</v>
      </c>
      <c r="E218" s="70" t="s">
        <v>102</v>
      </c>
      <c r="F218" s="140" t="s">
        <v>320</v>
      </c>
      <c r="G218" s="92" t="s">
        <v>599</v>
      </c>
      <c r="H218" s="92"/>
      <c r="I218" s="82" t="s">
        <v>616</v>
      </c>
      <c r="J218" s="92" t="s">
        <v>599</v>
      </c>
      <c r="K218" s="92"/>
      <c r="L218" s="80">
        <v>24</v>
      </c>
      <c r="M218" s="80" t="s">
        <v>253</v>
      </c>
      <c r="N218" s="80" t="s">
        <v>107</v>
      </c>
      <c r="O218" s="141">
        <f t="shared" si="15"/>
        <v>0.05</v>
      </c>
      <c r="P218" s="132" t="s">
        <v>245</v>
      </c>
      <c r="Q218" s="137"/>
      <c r="R218" s="137"/>
      <c r="S218" s="137"/>
      <c r="T218" s="82"/>
      <c r="U218" s="82"/>
      <c r="V218" s="82"/>
      <c r="W218" s="82"/>
      <c r="X218" s="91" t="s">
        <v>215</v>
      </c>
      <c r="Y218" s="91" t="s">
        <v>215</v>
      </c>
      <c r="Z218" s="137"/>
      <c r="AA218" s="137"/>
      <c r="AB218" s="137"/>
      <c r="AC218" s="91">
        <v>0</v>
      </c>
      <c r="AD218" s="82" t="s">
        <v>113</v>
      </c>
      <c r="AE218" s="91"/>
      <c r="AF218" s="142">
        <f>Table14[[#This Row],[Quantity]]*Table14[[#This Row],[Heat Load (KW)]]</f>
        <v>0</v>
      </c>
      <c r="AG218" s="91"/>
      <c r="AH218" s="137"/>
      <c r="AI218" s="137"/>
      <c r="AJ218" s="137"/>
      <c r="AK218" s="137"/>
      <c r="AL218" s="80"/>
      <c r="AM218" s="91">
        <v>120</v>
      </c>
      <c r="AN218" s="91">
        <v>0.5</v>
      </c>
      <c r="AO218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103.92304845413263</v>
      </c>
      <c r="AP218" s="192">
        <f>Table14[[#This Row],[Volt-Amperes]]*Table14[[#This Row],[Quantity]]/1000</f>
        <v>2.4941531628991829</v>
      </c>
      <c r="AQ218" s="188">
        <v>100</v>
      </c>
      <c r="AR218" s="198">
        <f>Table14[[#This Row],[Quantity]]*Table14[[#This Row],[Volt-Amperes]]*(10^-3)*Table14[[#This Row],[Power Factor (%)]]*0.01</f>
        <v>2.4941531628991829</v>
      </c>
      <c r="AS218" s="134"/>
      <c r="AT218" s="134"/>
      <c r="AU218" s="103"/>
      <c r="AV218" s="133"/>
      <c r="AW218" s="134"/>
      <c r="AX218" s="134"/>
      <c r="AY218" s="134"/>
      <c r="AZ218" s="137"/>
      <c r="BA218" s="137"/>
      <c r="BB218" s="137"/>
      <c r="BC218" s="137"/>
      <c r="BD218" s="80"/>
      <c r="BE218" s="85" t="s">
        <v>122</v>
      </c>
      <c r="BF218" s="135">
        <v>24</v>
      </c>
      <c r="BG218" s="143" t="str">
        <f>IF(OR(Table14[[#This Row],[Volts]]&gt;50,Table14[[#This Row],[Amps]]&gt;100),"Yes","No")</f>
        <v>Yes</v>
      </c>
      <c r="BH218" s="134"/>
      <c r="BI218" s="134"/>
      <c r="BJ218" s="80"/>
      <c r="BL218" s="72" t="str">
        <f>CONCATENATE($BL$5,Table14[[#This Row],[WBS Name]])</f>
        <v>C_Vacuum</v>
      </c>
    </row>
    <row r="219" spans="1:105" s="57" customFormat="1" ht="38.75" x14ac:dyDescent="0.2">
      <c r="A219" s="258" t="s">
        <v>617</v>
      </c>
      <c r="B219" s="122">
        <f t="shared" si="13"/>
        <v>121.3</v>
      </c>
      <c r="C219" s="152" t="str">
        <f t="shared" si="14"/>
        <v>121.3.06</v>
      </c>
      <c r="D219" s="70" t="s">
        <v>134</v>
      </c>
      <c r="E219" s="70" t="s">
        <v>102</v>
      </c>
      <c r="F219" s="140" t="s">
        <v>320</v>
      </c>
      <c r="G219" s="92" t="s">
        <v>599</v>
      </c>
      <c r="H219" s="92"/>
      <c r="I219" s="82" t="s">
        <v>611</v>
      </c>
      <c r="J219" s="92" t="s">
        <v>599</v>
      </c>
      <c r="K219" s="92"/>
      <c r="L219" s="80">
        <v>3</v>
      </c>
      <c r="M219" s="80" t="s">
        <v>253</v>
      </c>
      <c r="N219" s="80" t="s">
        <v>107</v>
      </c>
      <c r="O219" s="141">
        <f t="shared" si="15"/>
        <v>0.05</v>
      </c>
      <c r="P219" s="132" t="s">
        <v>268</v>
      </c>
      <c r="Q219" s="137"/>
      <c r="R219" s="137"/>
      <c r="S219" s="137"/>
      <c r="T219" s="82"/>
      <c r="U219" s="82"/>
      <c r="V219" s="82"/>
      <c r="W219" s="82"/>
      <c r="X219" s="91" t="s">
        <v>215</v>
      </c>
      <c r="Y219" s="91" t="s">
        <v>215</v>
      </c>
      <c r="Z219" s="137"/>
      <c r="AA219" s="137"/>
      <c r="AB219" s="137"/>
      <c r="AC219" s="91">
        <v>0</v>
      </c>
      <c r="AD219" s="82" t="s">
        <v>113</v>
      </c>
      <c r="AE219" s="91"/>
      <c r="AF219" s="142">
        <f>Table14[[#This Row],[Quantity]]*Table14[[#This Row],[Heat Load (KW)]]</f>
        <v>0</v>
      </c>
      <c r="AG219" s="91"/>
      <c r="AH219" s="137"/>
      <c r="AI219" s="137"/>
      <c r="AJ219" s="137"/>
      <c r="AK219" s="137"/>
      <c r="AL219" s="132" t="s">
        <v>210</v>
      </c>
      <c r="AM219" s="91">
        <v>24</v>
      </c>
      <c r="AN219" s="82">
        <v>8.4</v>
      </c>
      <c r="AO219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349.18144280588569</v>
      </c>
      <c r="AP219" s="192">
        <f>Table14[[#This Row],[Volt-Amperes]]*Table14[[#This Row],[Quantity]]/1000</f>
        <v>1.0475443284176571</v>
      </c>
      <c r="AQ219" s="82">
        <v>100</v>
      </c>
      <c r="AR219" s="198">
        <f>Table14[[#This Row],[Quantity]]*Table14[[#This Row],[Volt-Amperes]]*(10^-3)*Table14[[#This Row],[Power Factor (%)]]*0.01</f>
        <v>1.0475443284176573</v>
      </c>
      <c r="AS219" s="134"/>
      <c r="AT219" s="134"/>
      <c r="AU219" s="103"/>
      <c r="AV219" s="133"/>
      <c r="AW219" s="134"/>
      <c r="AX219" s="134"/>
      <c r="AY219" s="134"/>
      <c r="AZ219" s="137"/>
      <c r="BA219" s="137"/>
      <c r="BB219" s="137"/>
      <c r="BC219" s="137"/>
      <c r="BD219" s="80"/>
      <c r="BE219" s="85" t="s">
        <v>130</v>
      </c>
      <c r="BF219" s="135"/>
      <c r="BG219" s="143" t="str">
        <f>IF(OR(Table14[[#This Row],[Volts]]&gt;50,Table14[[#This Row],[Amps]]&gt;100),"Yes","No")</f>
        <v>No</v>
      </c>
      <c r="BH219" s="134"/>
      <c r="BI219" s="134"/>
      <c r="BJ219" s="80"/>
      <c r="BK219" s="95" t="s">
        <v>612</v>
      </c>
      <c r="BL219" s="72" t="str">
        <f>CONCATENATE($BL$5,Table14[[#This Row],[WBS Name]])</f>
        <v>C_Vacuum</v>
      </c>
    </row>
    <row r="220" spans="1:105" s="57" customFormat="1" ht="25.85" x14ac:dyDescent="0.2">
      <c r="A220" s="92" t="s">
        <v>618</v>
      </c>
      <c r="B220" s="47">
        <f t="shared" si="13"/>
        <v>121.3</v>
      </c>
      <c r="C220" s="152" t="str">
        <f t="shared" si="14"/>
        <v>121.3.06</v>
      </c>
      <c r="D220" s="70" t="s">
        <v>134</v>
      </c>
      <c r="E220" s="70" t="s">
        <v>334</v>
      </c>
      <c r="F220" s="140" t="s">
        <v>551</v>
      </c>
      <c r="G220" s="71" t="s">
        <v>599</v>
      </c>
      <c r="H220" s="92"/>
      <c r="I220" s="82" t="s">
        <v>619</v>
      </c>
      <c r="J220" s="92" t="s">
        <v>620</v>
      </c>
      <c r="K220" s="71"/>
      <c r="L220" s="54">
        <v>24</v>
      </c>
      <c r="M220" s="80" t="s">
        <v>253</v>
      </c>
      <c r="N220" s="80" t="s">
        <v>107</v>
      </c>
      <c r="O220" s="141">
        <f t="shared" si="15"/>
        <v>0.05</v>
      </c>
      <c r="P220" s="80" t="s">
        <v>574</v>
      </c>
      <c r="Q220" s="91"/>
      <c r="R220" s="91"/>
      <c r="S220" s="91"/>
      <c r="T220" s="82"/>
      <c r="U220" s="82"/>
      <c r="V220" s="82"/>
      <c r="W220" s="82"/>
      <c r="X220" s="82"/>
      <c r="Y220" s="82"/>
      <c r="Z220" s="82"/>
      <c r="AA220" s="83"/>
      <c r="AB220" s="82"/>
      <c r="AC220" s="82"/>
      <c r="AD220" s="82"/>
      <c r="AE220" s="82"/>
      <c r="AF220" s="142">
        <f>Table14[[#This Row],[Quantity]]*Table14[[#This Row],[Heat Load (KW)]]</f>
        <v>0</v>
      </c>
      <c r="AG220" s="137"/>
      <c r="AH220" s="137"/>
      <c r="AI220" s="137"/>
      <c r="AJ220" s="137"/>
      <c r="AK220" s="137"/>
      <c r="AL220" s="132"/>
      <c r="AM220" s="91"/>
      <c r="AN220" s="91"/>
      <c r="AO220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20" s="192">
        <f>Table14[[#This Row],[Volt-Amperes]]*Table14[[#This Row],[Quantity]]/1000</f>
        <v>0</v>
      </c>
      <c r="AQ220" s="82">
        <v>100</v>
      </c>
      <c r="AR220" s="198">
        <f>Table14[[#This Row],[Quantity]]*Table14[[#This Row],[Volt-Amperes]]*(10^-3)*Table14[[#This Row],[Power Factor (%)]]*0.01</f>
        <v>0</v>
      </c>
      <c r="AS220" s="82"/>
      <c r="AT220" s="82"/>
      <c r="AU220" s="103"/>
      <c r="AV220" s="80"/>
      <c r="AW220" s="82"/>
      <c r="AX220" s="82"/>
      <c r="AY220" s="82"/>
      <c r="AZ220" s="82"/>
      <c r="BA220" s="82"/>
      <c r="BB220" s="82"/>
      <c r="BC220" s="82"/>
      <c r="BD220" s="80"/>
      <c r="BE220" s="85"/>
      <c r="BF220" s="85">
        <v>24</v>
      </c>
      <c r="BG220" s="278" t="str">
        <f>IF(OR(Table14[[#This Row],[Volts]]&gt;50,Table14[[#This Row],[Amps]]&gt;100),"Yes","No")</f>
        <v>No</v>
      </c>
      <c r="BH220" s="82"/>
      <c r="BI220" s="82"/>
      <c r="BJ220" s="82"/>
      <c r="BK220" s="95"/>
      <c r="BL220" s="72" t="str">
        <f>CONCATENATE($BL$5,Table14[[#This Row],[WBS Name]])</f>
        <v>C_Vacuum</v>
      </c>
    </row>
    <row r="221" spans="1:105" s="57" customFormat="1" ht="90.35" x14ac:dyDescent="0.2">
      <c r="A221" s="258" t="s">
        <v>621</v>
      </c>
      <c r="B221" s="122">
        <f>VLOOKUP($D221,WBSIDs,2,FALSE)</f>
        <v>121.3</v>
      </c>
      <c r="C221" s="152" t="str">
        <f t="shared" si="14"/>
        <v>121.3.06</v>
      </c>
      <c r="D221" s="70" t="s">
        <v>134</v>
      </c>
      <c r="E221" s="70" t="s">
        <v>221</v>
      </c>
      <c r="F221" s="140" t="s">
        <v>305</v>
      </c>
      <c r="G221" s="92" t="s">
        <v>307</v>
      </c>
      <c r="H221" s="92"/>
      <c r="I221" s="82" t="s">
        <v>19</v>
      </c>
      <c r="J221" s="92" t="s">
        <v>622</v>
      </c>
      <c r="K221" s="92"/>
      <c r="L221" s="80">
        <v>2</v>
      </c>
      <c r="M221" s="80" t="s">
        <v>253</v>
      </c>
      <c r="N221" s="80" t="s">
        <v>107</v>
      </c>
      <c r="O221" s="141">
        <f t="shared" si="15"/>
        <v>0.05</v>
      </c>
      <c r="P221" s="132" t="s">
        <v>108</v>
      </c>
      <c r="Q221" s="138">
        <v>24</v>
      </c>
      <c r="R221" s="138">
        <v>32</v>
      </c>
      <c r="S221" s="138">
        <v>96</v>
      </c>
      <c r="T221" s="82"/>
      <c r="U221" s="82"/>
      <c r="V221" s="82"/>
      <c r="W221" s="82"/>
      <c r="X221" s="91" t="s">
        <v>215</v>
      </c>
      <c r="Y221" s="91" t="s">
        <v>215</v>
      </c>
      <c r="Z221" s="137"/>
      <c r="AA221" s="137"/>
      <c r="AB221" s="137"/>
      <c r="AC221" s="91">
        <v>0</v>
      </c>
      <c r="AD221" s="82" t="s">
        <v>113</v>
      </c>
      <c r="AE221" s="91">
        <v>0.5</v>
      </c>
      <c r="AF221" s="142">
        <f>Table14[[#This Row],[Quantity]]*Table14[[#This Row],[Heat Load (KW)]]</f>
        <v>1</v>
      </c>
      <c r="AG221" s="91">
        <v>0.5</v>
      </c>
      <c r="AH221" s="137"/>
      <c r="AI221" s="137"/>
      <c r="AJ221" s="137"/>
      <c r="AK221" s="137"/>
      <c r="AL221" s="132"/>
      <c r="AM221" s="91"/>
      <c r="AN221" s="91"/>
      <c r="AO221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21" s="192">
        <f>Table14[[#This Row],[Volt-Amperes]]*Table14[[#This Row],[Quantity]]/1000</f>
        <v>0</v>
      </c>
      <c r="AQ221" s="82">
        <v>100</v>
      </c>
      <c r="AR221" s="198">
        <f>Table14[[#This Row],[Quantity]]*Table14[[#This Row],[Volt-Amperes]]*(10^-3)*Table14[[#This Row],[Power Factor (%)]]*0.01</f>
        <v>0</v>
      </c>
      <c r="AS221" s="134"/>
      <c r="AT221" s="134"/>
      <c r="AU221" s="103"/>
      <c r="AV221" s="133"/>
      <c r="AW221" s="134"/>
      <c r="AX221" s="134"/>
      <c r="AY221" s="134"/>
      <c r="AZ221" s="82" t="s">
        <v>118</v>
      </c>
      <c r="BA221" s="82" t="s">
        <v>119</v>
      </c>
      <c r="BB221" s="82" t="s">
        <v>120</v>
      </c>
      <c r="BC221" s="82" t="s">
        <v>211</v>
      </c>
      <c r="BD221" s="80" t="s">
        <v>116</v>
      </c>
      <c r="BE221" s="85"/>
      <c r="BF221" s="85">
        <v>4</v>
      </c>
      <c r="BG221" s="143" t="str">
        <f>IF(OR(Table14[[#This Row],[Volts]]&gt;50,Table14[[#This Row],[Amps]]&gt;100),"Yes","No")</f>
        <v>No</v>
      </c>
      <c r="BH221" s="134"/>
      <c r="BI221" s="134"/>
      <c r="BJ221" s="80" t="s">
        <v>123</v>
      </c>
      <c r="BK221" s="95" t="s">
        <v>585</v>
      </c>
      <c r="BL221" s="72" t="str">
        <f>CONCATENATE($BL$5,Table14[[#This Row],[WBS Name]])</f>
        <v>C_Vacuum</v>
      </c>
    </row>
    <row r="222" spans="1:105" s="57" customFormat="1" ht="38.75" x14ac:dyDescent="0.2">
      <c r="A222" s="258" t="s">
        <v>623</v>
      </c>
      <c r="B222" s="122">
        <f>VLOOKUP($D222,WBSIDs,2,FALSE)</f>
        <v>121.3</v>
      </c>
      <c r="C222" s="152" t="str">
        <f t="shared" si="14"/>
        <v>121.3.06</v>
      </c>
      <c r="D222" s="70" t="s">
        <v>134</v>
      </c>
      <c r="E222" s="70" t="s">
        <v>221</v>
      </c>
      <c r="F222" s="140" t="s">
        <v>305</v>
      </c>
      <c r="G222" s="92" t="s">
        <v>307</v>
      </c>
      <c r="H222" s="92"/>
      <c r="I222" s="82" t="s">
        <v>611</v>
      </c>
      <c r="J222" s="92"/>
      <c r="K222" s="92"/>
      <c r="L222" s="80">
        <v>1</v>
      </c>
      <c r="M222" s="80" t="s">
        <v>253</v>
      </c>
      <c r="N222" s="80" t="s">
        <v>107</v>
      </c>
      <c r="O222" s="77">
        <f t="shared" si="15"/>
        <v>0.05</v>
      </c>
      <c r="P222" s="132" t="s">
        <v>245</v>
      </c>
      <c r="Q222" s="137"/>
      <c r="R222" s="137"/>
      <c r="S222" s="137"/>
      <c r="T222" s="82"/>
      <c r="U222" s="82"/>
      <c r="V222" s="82"/>
      <c r="W222" s="82"/>
      <c r="X222" s="91" t="s">
        <v>215</v>
      </c>
      <c r="Y222" s="91" t="s">
        <v>215</v>
      </c>
      <c r="Z222" s="137"/>
      <c r="AA222" s="137"/>
      <c r="AB222" s="137"/>
      <c r="AC222" s="91">
        <v>0</v>
      </c>
      <c r="AD222" s="82" t="s">
        <v>113</v>
      </c>
      <c r="AE222" s="366"/>
      <c r="AF222" s="84">
        <f>Table14[[#This Row],[Quantity]]*Table14[[#This Row],[Heat Load (KW)]]</f>
        <v>0</v>
      </c>
      <c r="AG222" s="91"/>
      <c r="AH222" s="137"/>
      <c r="AI222" s="137"/>
      <c r="AJ222" s="137"/>
      <c r="AK222" s="137"/>
      <c r="AL222" s="338" t="s">
        <v>210</v>
      </c>
      <c r="AM222" s="91">
        <v>24</v>
      </c>
      <c r="AN222" s="186">
        <v>2.4500000000000002</v>
      </c>
      <c r="AO222" s="25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101.84458748504998</v>
      </c>
      <c r="AP222" s="335">
        <f>Table14[[#This Row],[Volt-Amperes]]*Table14[[#This Row],[Quantity]]/1000</f>
        <v>0.10184458748504999</v>
      </c>
      <c r="AQ222" s="82">
        <v>100</v>
      </c>
      <c r="AR222" s="198">
        <f>Table14[[#This Row],[Quantity]]*Table14[[#This Row],[Volt-Amperes]]*(10^-3)*Table14[[#This Row],[Power Factor (%)]]*0.01</f>
        <v>0.10184458748504999</v>
      </c>
      <c r="AS222" s="82"/>
      <c r="AT222" s="82"/>
      <c r="AU222" s="103"/>
      <c r="AV222" s="80"/>
      <c r="AW222" s="82"/>
      <c r="AX222" s="82"/>
      <c r="AY222" s="82"/>
      <c r="AZ222" s="82"/>
      <c r="BA222" s="82"/>
      <c r="BB222" s="82"/>
      <c r="BC222" s="82"/>
      <c r="BD222" s="80"/>
      <c r="BE222" s="85" t="s">
        <v>130</v>
      </c>
      <c r="BF222" s="85"/>
      <c r="BG222" s="143" t="str">
        <f>IF(OR(Table14[[#This Row],[Volts]]&gt;50,Table14[[#This Row],[Amps]]&gt;100),"Yes","No")</f>
        <v>No</v>
      </c>
      <c r="BH222" s="82"/>
      <c r="BI222" s="82"/>
      <c r="BJ222" s="80"/>
      <c r="BK222" s="95" t="s">
        <v>612</v>
      </c>
      <c r="BL222" s="72" t="str">
        <f>CONCATENATE($BL$5,Table14[[#This Row],[WBS Name]])</f>
        <v>C_Vacuum</v>
      </c>
    </row>
    <row r="223" spans="1:105" s="57" customFormat="1" ht="25.85" x14ac:dyDescent="0.2">
      <c r="A223" s="258" t="s">
        <v>624</v>
      </c>
      <c r="B223" s="122">
        <f>VLOOKUP($D223,WBSIDs,2,FALSE)</f>
        <v>121.3</v>
      </c>
      <c r="C223" s="152" t="str">
        <f t="shared" si="14"/>
        <v>121.3.06</v>
      </c>
      <c r="D223" s="70" t="s">
        <v>134</v>
      </c>
      <c r="E223" s="70" t="s">
        <v>221</v>
      </c>
      <c r="F223" s="140" t="s">
        <v>260</v>
      </c>
      <c r="G223" s="92" t="s">
        <v>307</v>
      </c>
      <c r="H223" s="92"/>
      <c r="I223" s="82" t="s">
        <v>572</v>
      </c>
      <c r="J223" s="92"/>
      <c r="K223" s="92"/>
      <c r="L223" s="80">
        <v>9</v>
      </c>
      <c r="M223" s="80" t="s">
        <v>253</v>
      </c>
      <c r="N223" s="80" t="s">
        <v>107</v>
      </c>
      <c r="O223" s="141">
        <f t="shared" si="15"/>
        <v>0.05</v>
      </c>
      <c r="P223" s="132" t="s">
        <v>574</v>
      </c>
      <c r="Q223" s="91">
        <v>8</v>
      </c>
      <c r="R223" s="137"/>
      <c r="S223" s="137"/>
      <c r="T223" s="82"/>
      <c r="U223" s="82"/>
      <c r="V223" s="82"/>
      <c r="W223" s="82"/>
      <c r="X223" s="91" t="s">
        <v>215</v>
      </c>
      <c r="Y223" s="91" t="s">
        <v>215</v>
      </c>
      <c r="Z223" s="137"/>
      <c r="AA223" s="137"/>
      <c r="AB223" s="137"/>
      <c r="AC223" s="91">
        <v>0</v>
      </c>
      <c r="AD223" s="82" t="s">
        <v>113</v>
      </c>
      <c r="AE223" s="91">
        <v>0.1</v>
      </c>
      <c r="AF223" s="142">
        <f>Table14[[#This Row],[Quantity]]*Table14[[#This Row],[Heat Load (KW)]]</f>
        <v>0.9</v>
      </c>
      <c r="AG223" s="91">
        <v>0.1</v>
      </c>
      <c r="AH223" s="137"/>
      <c r="AI223" s="137"/>
      <c r="AJ223" s="137"/>
      <c r="AK223" s="137"/>
      <c r="AL223" s="132"/>
      <c r="AM223" s="91"/>
      <c r="AN223" s="91"/>
      <c r="AO223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23" s="192">
        <f>Table14[[#This Row],[Volt-Amperes]]*Table14[[#This Row],[Quantity]]/1000</f>
        <v>0</v>
      </c>
      <c r="AQ223" s="82">
        <v>100</v>
      </c>
      <c r="AR223" s="198">
        <f>Table14[[#This Row],[Quantity]]*Table14[[#This Row],[Volt-Amperes]]*(10^-3)*Table14[[#This Row],[Power Factor (%)]]*0.01</f>
        <v>0</v>
      </c>
      <c r="AS223" s="134"/>
      <c r="AT223" s="134"/>
      <c r="AU223" s="103"/>
      <c r="AV223" s="133"/>
      <c r="AW223" s="134"/>
      <c r="AX223" s="134"/>
      <c r="AY223" s="134"/>
      <c r="AZ223" s="134"/>
      <c r="BA223" s="134"/>
      <c r="BB223" s="134"/>
      <c r="BC223" s="134"/>
      <c r="BD223" s="80"/>
      <c r="BE223" s="85" t="s">
        <v>122</v>
      </c>
      <c r="BF223" s="85">
        <v>9</v>
      </c>
      <c r="BG223" s="143" t="str">
        <f>IF(OR(Table14[[#This Row],[Volts]]&gt;50,Table14[[#This Row],[Amps]]&gt;100),"Yes","No")</f>
        <v>No</v>
      </c>
      <c r="BH223" s="134"/>
      <c r="BI223" s="134"/>
      <c r="BJ223" s="80"/>
      <c r="BK223" s="95" t="s">
        <v>575</v>
      </c>
      <c r="BL223" s="72" t="str">
        <f>CONCATENATE($BL$5,Table14[[#This Row],[WBS Name]])</f>
        <v>C_Vacuum</v>
      </c>
    </row>
    <row r="224" spans="1:105" ht="25.85" x14ac:dyDescent="0.2">
      <c r="A224" s="258" t="s">
        <v>625</v>
      </c>
      <c r="B224" s="122">
        <f>VLOOKUP($D224,WBSIDs,2,FALSE)</f>
        <v>121.3</v>
      </c>
      <c r="C224" s="152" t="str">
        <f t="shared" si="14"/>
        <v>121.3.06</v>
      </c>
      <c r="D224" s="70" t="s">
        <v>134</v>
      </c>
      <c r="E224" s="70" t="s">
        <v>221</v>
      </c>
      <c r="F224" s="140" t="s">
        <v>260</v>
      </c>
      <c r="G224" s="92" t="s">
        <v>307</v>
      </c>
      <c r="H224" s="92"/>
      <c r="I224" s="82" t="s">
        <v>626</v>
      </c>
      <c r="J224" s="92"/>
      <c r="K224" s="92"/>
      <c r="L224" s="80">
        <v>2</v>
      </c>
      <c r="M224" s="80" t="s">
        <v>253</v>
      </c>
      <c r="N224" s="80" t="s">
        <v>107</v>
      </c>
      <c r="O224" s="141">
        <f t="shared" si="15"/>
        <v>0.05</v>
      </c>
      <c r="P224" s="132" t="s">
        <v>574</v>
      </c>
      <c r="Q224" s="91">
        <v>8</v>
      </c>
      <c r="R224" s="137"/>
      <c r="S224" s="137"/>
      <c r="T224" s="82"/>
      <c r="U224" s="82"/>
      <c r="V224" s="82"/>
      <c r="W224" s="82"/>
      <c r="X224" s="91" t="s">
        <v>215</v>
      </c>
      <c r="Y224" s="91" t="s">
        <v>215</v>
      </c>
      <c r="Z224" s="137"/>
      <c r="AA224" s="137"/>
      <c r="AB224" s="137"/>
      <c r="AC224" s="91">
        <v>0</v>
      </c>
      <c r="AD224" s="82" t="s">
        <v>113</v>
      </c>
      <c r="AE224" s="91">
        <v>0.1</v>
      </c>
      <c r="AF224" s="142">
        <f>Table14[[#This Row],[Quantity]]*Table14[[#This Row],[Heat Load (KW)]]</f>
        <v>0.2</v>
      </c>
      <c r="AG224" s="91">
        <v>0.1</v>
      </c>
      <c r="AH224" s="137"/>
      <c r="AI224" s="137"/>
      <c r="AJ224" s="137"/>
      <c r="AK224" s="137"/>
      <c r="AL224" s="132"/>
      <c r="AM224" s="91"/>
      <c r="AN224" s="91"/>
      <c r="AO224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24" s="192">
        <f>Table14[[#This Row],[Volt-Amperes]]*Table14[[#This Row],[Quantity]]/1000</f>
        <v>0</v>
      </c>
      <c r="AQ224" s="82">
        <v>100</v>
      </c>
      <c r="AR224" s="198">
        <f>Table14[[#This Row],[Quantity]]*Table14[[#This Row],[Volt-Amperes]]*(10^-3)*Table14[[#This Row],[Power Factor (%)]]*0.01</f>
        <v>0</v>
      </c>
      <c r="AS224" s="134"/>
      <c r="AT224" s="134"/>
      <c r="AU224" s="103"/>
      <c r="AV224" s="133"/>
      <c r="AW224" s="134"/>
      <c r="AX224" s="134"/>
      <c r="AY224" s="134"/>
      <c r="AZ224" s="134"/>
      <c r="BA224" s="134"/>
      <c r="BB224" s="134"/>
      <c r="BC224" s="134"/>
      <c r="BD224" s="80"/>
      <c r="BE224" s="85" t="s">
        <v>122</v>
      </c>
      <c r="BF224" s="85">
        <v>2</v>
      </c>
      <c r="BG224" s="143" t="str">
        <f>IF(OR(Table14[[#This Row],[Volts]]&gt;50,Table14[[#This Row],[Amps]]&gt;100),"Yes","No")</f>
        <v>No</v>
      </c>
      <c r="BH224" s="134"/>
      <c r="BI224" s="134"/>
      <c r="BJ224" s="80"/>
      <c r="BK224" s="95" t="s">
        <v>575</v>
      </c>
      <c r="BL224" s="72" t="str">
        <f>CONCATENATE($BL$5,Table14[[#This Row],[WBS Name]])</f>
        <v>C_Vacuum</v>
      </c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</row>
    <row r="225" spans="1:105" s="128" customFormat="1" ht="26.5" thickBot="1" x14ac:dyDescent="0.25">
      <c r="A225" s="258" t="s">
        <v>627</v>
      </c>
      <c r="B225" s="47">
        <f t="shared" ref="B225" si="16">VLOOKUP($D225,WBSIDs,2,FALSE)</f>
        <v>121.3</v>
      </c>
      <c r="C225" s="152" t="str">
        <f t="shared" si="14"/>
        <v>121.3.06</v>
      </c>
      <c r="D225" s="70" t="s">
        <v>134</v>
      </c>
      <c r="E225" s="70" t="s">
        <v>221</v>
      </c>
      <c r="F225" s="140" t="s">
        <v>305</v>
      </c>
      <c r="G225" s="92" t="s">
        <v>307</v>
      </c>
      <c r="H225" s="92"/>
      <c r="I225" s="82" t="s">
        <v>628</v>
      </c>
      <c r="J225" s="92"/>
      <c r="K225" s="92"/>
      <c r="L225" s="80">
        <v>2</v>
      </c>
      <c r="M225" s="80" t="s">
        <v>253</v>
      </c>
      <c r="N225" s="80" t="s">
        <v>107</v>
      </c>
      <c r="O225" s="141">
        <f t="shared" si="15"/>
        <v>0.05</v>
      </c>
      <c r="P225" s="132" t="s">
        <v>245</v>
      </c>
      <c r="Q225" s="91"/>
      <c r="R225" s="137"/>
      <c r="S225" s="137"/>
      <c r="T225" s="82"/>
      <c r="U225" s="82"/>
      <c r="V225" s="82"/>
      <c r="W225" s="82"/>
      <c r="X225" s="91"/>
      <c r="Y225" s="91"/>
      <c r="Z225" s="137"/>
      <c r="AA225" s="137"/>
      <c r="AB225" s="137"/>
      <c r="AC225" s="91"/>
      <c r="AD225" s="82"/>
      <c r="AE225" s="91"/>
      <c r="AF225" s="142">
        <f>Table14[[#This Row],[Quantity]]*Table14[[#This Row],[Heat Load (KW)]]</f>
        <v>0</v>
      </c>
      <c r="AG225" s="91"/>
      <c r="AH225" s="137"/>
      <c r="AI225" s="137"/>
      <c r="AJ225" s="137"/>
      <c r="AK225" s="137"/>
      <c r="AL225" s="132"/>
      <c r="AM225" s="91"/>
      <c r="AN225" s="91"/>
      <c r="AO225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25" s="192">
        <f>Table14[[#This Row],[Volt-Amperes]]*Table14[[#This Row],[Quantity]]/1000</f>
        <v>0</v>
      </c>
      <c r="AQ225" s="82">
        <v>100</v>
      </c>
      <c r="AR225" s="198">
        <f>Table14[[#This Row],[Quantity]]*Table14[[#This Row],[Volt-Amperes]]*(10^-3)*Table14[[#This Row],[Power Factor (%)]]*0.01</f>
        <v>0</v>
      </c>
      <c r="AS225" s="82"/>
      <c r="AT225" s="82"/>
      <c r="AU225" s="103"/>
      <c r="AV225" s="80"/>
      <c r="AW225" s="82"/>
      <c r="AX225" s="82"/>
      <c r="AY225" s="82"/>
      <c r="AZ225" s="82"/>
      <c r="BA225" s="82"/>
      <c r="BB225" s="82"/>
      <c r="BC225" s="82"/>
      <c r="BD225" s="80"/>
      <c r="BE225" s="85"/>
      <c r="BF225" s="85"/>
      <c r="BG225" s="143" t="str">
        <f>IF(OR(Table14[[#This Row],[Volts]]&gt;50,Table14[[#This Row],[Amps]]&gt;100),"Yes","No")</f>
        <v>No</v>
      </c>
      <c r="BH225" s="82"/>
      <c r="BI225" s="82"/>
      <c r="BJ225" s="82"/>
      <c r="BK225" s="95"/>
      <c r="BL225" s="72" t="str">
        <f>CONCATENATE($BL$5,Table14[[#This Row],[WBS Name]])</f>
        <v>C_Vacuum</v>
      </c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</row>
    <row r="226" spans="1:105" ht="38.75" x14ac:dyDescent="0.2">
      <c r="A226" s="258" t="s">
        <v>629</v>
      </c>
      <c r="B226" s="122">
        <f t="shared" ref="B226:B258" si="17">VLOOKUP($D226,WBSIDs,2,FALSE)</f>
        <v>121.3</v>
      </c>
      <c r="C226" s="152" t="str">
        <f t="shared" si="14"/>
        <v>121.3.06</v>
      </c>
      <c r="D226" s="70" t="s">
        <v>134</v>
      </c>
      <c r="E226" s="70" t="s">
        <v>221</v>
      </c>
      <c r="F226" s="140" t="s">
        <v>260</v>
      </c>
      <c r="G226" s="92" t="s">
        <v>307</v>
      </c>
      <c r="H226" s="92"/>
      <c r="I226" s="82" t="s">
        <v>600</v>
      </c>
      <c r="J226" s="92"/>
      <c r="K226" s="92"/>
      <c r="L226" s="80">
        <v>11</v>
      </c>
      <c r="M226" s="80" t="s">
        <v>253</v>
      </c>
      <c r="N226" s="80" t="s">
        <v>107</v>
      </c>
      <c r="O226" s="141">
        <f t="shared" si="15"/>
        <v>0.05</v>
      </c>
      <c r="P226" s="132" t="s">
        <v>574</v>
      </c>
      <c r="Q226" s="137"/>
      <c r="R226" s="137"/>
      <c r="S226" s="137"/>
      <c r="T226" s="82"/>
      <c r="U226" s="82"/>
      <c r="V226" s="82"/>
      <c r="W226" s="82"/>
      <c r="X226" s="91" t="s">
        <v>215</v>
      </c>
      <c r="Y226" s="91" t="s">
        <v>215</v>
      </c>
      <c r="Z226" s="137"/>
      <c r="AA226" s="137"/>
      <c r="AB226" s="137"/>
      <c r="AC226" s="91">
        <v>0</v>
      </c>
      <c r="AD226" s="82" t="s">
        <v>113</v>
      </c>
      <c r="AE226" s="91">
        <v>0.5</v>
      </c>
      <c r="AF226" s="142">
        <f>Table14[[#This Row],[Quantity]]*Table14[[#This Row],[Heat Load (KW)]]</f>
        <v>5.5</v>
      </c>
      <c r="AG226" s="91">
        <v>0.5</v>
      </c>
      <c r="AH226" s="137"/>
      <c r="AI226" s="137"/>
      <c r="AJ226" s="137"/>
      <c r="AK226" s="137"/>
      <c r="AL226" s="132" t="s">
        <v>114</v>
      </c>
      <c r="AM226" s="91">
        <v>120</v>
      </c>
      <c r="AN226" s="91">
        <v>4</v>
      </c>
      <c r="AO226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480</v>
      </c>
      <c r="AP226" s="192">
        <f>Table14[[#This Row],[Volt-Amperes]]*Table14[[#This Row],[Quantity]]/1000</f>
        <v>5.28</v>
      </c>
      <c r="AQ226" s="82">
        <v>100</v>
      </c>
      <c r="AR226" s="198">
        <f>Table14[[#This Row],[Quantity]]*Table14[[#This Row],[Volt-Amperes]]*(10^-3)*Table14[[#This Row],[Power Factor (%)]]*0.01</f>
        <v>5.28</v>
      </c>
      <c r="AS226" s="134"/>
      <c r="AT226" s="134"/>
      <c r="AU226" s="103"/>
      <c r="AV226" s="133"/>
      <c r="AW226" s="134"/>
      <c r="AX226" s="134"/>
      <c r="AY226" s="134"/>
      <c r="AZ226" s="134"/>
      <c r="BA226" s="134"/>
      <c r="BB226" s="134"/>
      <c r="BC226" s="134"/>
      <c r="BD226" s="80"/>
      <c r="BE226" s="85" t="s">
        <v>601</v>
      </c>
      <c r="BF226" s="85">
        <v>33</v>
      </c>
      <c r="BG226" s="143" t="str">
        <f>IF(OR(Table14[[#This Row],[Volts]]&gt;50,Table14[[#This Row],[Amps]]&gt;100),"Yes","No")</f>
        <v>Yes</v>
      </c>
      <c r="BH226" s="134"/>
      <c r="BI226" s="134"/>
      <c r="BJ226" s="80"/>
      <c r="BK226" s="57"/>
      <c r="BL226" s="72" t="str">
        <f>CONCATENATE($BL$5,Table14[[#This Row],[WBS Name]])</f>
        <v>C_Vacuum</v>
      </c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</row>
    <row r="227" spans="1:105" ht="25.85" x14ac:dyDescent="0.2">
      <c r="A227" s="258" t="s">
        <v>630</v>
      </c>
      <c r="B227" s="122">
        <f t="shared" si="17"/>
        <v>121.3</v>
      </c>
      <c r="C227" s="145" t="str">
        <f t="shared" si="14"/>
        <v>121.3.06</v>
      </c>
      <c r="D227" s="70" t="s">
        <v>134</v>
      </c>
      <c r="E227" s="70" t="s">
        <v>221</v>
      </c>
      <c r="F227" s="140" t="s">
        <v>305</v>
      </c>
      <c r="G227" s="92" t="s">
        <v>307</v>
      </c>
      <c r="H227" s="92"/>
      <c r="I227" s="82" t="s">
        <v>577</v>
      </c>
      <c r="J227" s="92"/>
      <c r="K227" s="92"/>
      <c r="L227" s="80">
        <v>9</v>
      </c>
      <c r="M227" s="80" t="s">
        <v>253</v>
      </c>
      <c r="N227" s="80" t="s">
        <v>107</v>
      </c>
      <c r="O227" s="141">
        <f t="shared" si="15"/>
        <v>0.05</v>
      </c>
      <c r="P227" s="132" t="s">
        <v>245</v>
      </c>
      <c r="Q227" s="137"/>
      <c r="R227" s="137"/>
      <c r="S227" s="137"/>
      <c r="T227" s="82"/>
      <c r="U227" s="82"/>
      <c r="V227" s="82"/>
      <c r="W227" s="82"/>
      <c r="X227" s="91" t="s">
        <v>215</v>
      </c>
      <c r="Y227" s="91" t="s">
        <v>215</v>
      </c>
      <c r="Z227" s="137"/>
      <c r="AA227" s="137"/>
      <c r="AB227" s="137"/>
      <c r="AC227" s="91">
        <v>0</v>
      </c>
      <c r="AD227" s="82" t="s">
        <v>113</v>
      </c>
      <c r="AE227" s="91">
        <v>0.1</v>
      </c>
      <c r="AF227" s="142">
        <f>Table14[[#This Row],[Quantity]]*Table14[[#This Row],[Heat Load (KW)]]</f>
        <v>0.9</v>
      </c>
      <c r="AG227" s="91">
        <v>0.1</v>
      </c>
      <c r="AH227" s="137"/>
      <c r="AI227" s="137"/>
      <c r="AJ227" s="137"/>
      <c r="AK227" s="137"/>
      <c r="AL227" s="132" t="s">
        <v>210</v>
      </c>
      <c r="AM227" s="91">
        <v>24</v>
      </c>
      <c r="AN227" s="91">
        <v>0.35</v>
      </c>
      <c r="AO227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14.549226783578566</v>
      </c>
      <c r="AP227" s="192">
        <f>Table14[[#This Row],[Volt-Amperes]]*Table14[[#This Row],[Quantity]]/1000</f>
        <v>0.13094304105220708</v>
      </c>
      <c r="AQ227" s="82">
        <v>100</v>
      </c>
      <c r="AR227" s="198">
        <f>Table14[[#This Row],[Quantity]]*Table14[[#This Row],[Volt-Amperes]]*(10^-3)*Table14[[#This Row],[Power Factor (%)]]*0.01</f>
        <v>0.13094304105220708</v>
      </c>
      <c r="AS227" s="134"/>
      <c r="AT227" s="134"/>
      <c r="AU227" s="103"/>
      <c r="AV227" s="133"/>
      <c r="AW227" s="134"/>
      <c r="AX227" s="134"/>
      <c r="AY227" s="134"/>
      <c r="AZ227" s="134"/>
      <c r="BA227" s="134"/>
      <c r="BB227" s="134"/>
      <c r="BC227" s="134"/>
      <c r="BD227" s="80"/>
      <c r="BE227" s="85" t="s">
        <v>122</v>
      </c>
      <c r="BF227" s="85">
        <v>9</v>
      </c>
      <c r="BG227" s="143" t="str">
        <f>IF(OR(Table14[[#This Row],[Volts]]&gt;50,Table14[[#This Row],[Amps]]&gt;100),"Yes","No")</f>
        <v>No</v>
      </c>
      <c r="BH227" s="134"/>
      <c r="BI227" s="134"/>
      <c r="BJ227" s="80"/>
      <c r="BK227" s="57"/>
      <c r="BL227" s="72" t="str">
        <f>CONCATENATE($BL$5,Table14[[#This Row],[WBS Name]])</f>
        <v>C_Vacuum</v>
      </c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  <c r="DA227" s="154"/>
    </row>
    <row r="228" spans="1:105" ht="25.85" x14ac:dyDescent="0.2">
      <c r="A228" s="261" t="s">
        <v>631</v>
      </c>
      <c r="B228" s="200">
        <f t="shared" si="17"/>
        <v>121.3</v>
      </c>
      <c r="C228" s="201" t="str">
        <f t="shared" si="14"/>
        <v>121.3.06</v>
      </c>
      <c r="D228" s="70" t="s">
        <v>134</v>
      </c>
      <c r="E228" s="70" t="s">
        <v>221</v>
      </c>
      <c r="F228" s="140" t="s">
        <v>305</v>
      </c>
      <c r="G228" s="92" t="s">
        <v>307</v>
      </c>
      <c r="H228" s="92"/>
      <c r="I228" s="82" t="s">
        <v>616</v>
      </c>
      <c r="J228" s="92"/>
      <c r="K228" s="92"/>
      <c r="L228" s="80">
        <v>11</v>
      </c>
      <c r="M228" s="80" t="s">
        <v>253</v>
      </c>
      <c r="N228" s="80" t="s">
        <v>107</v>
      </c>
      <c r="O228" s="141">
        <f t="shared" si="15"/>
        <v>0.05</v>
      </c>
      <c r="P228" s="132" t="s">
        <v>245</v>
      </c>
      <c r="Q228" s="137"/>
      <c r="R228" s="137"/>
      <c r="S228" s="137"/>
      <c r="T228" s="82"/>
      <c r="U228" s="82"/>
      <c r="V228" s="82"/>
      <c r="W228" s="82"/>
      <c r="X228" s="91" t="s">
        <v>215</v>
      </c>
      <c r="Y228" s="91" t="s">
        <v>215</v>
      </c>
      <c r="Z228" s="137"/>
      <c r="AA228" s="137"/>
      <c r="AB228" s="137"/>
      <c r="AC228" s="91">
        <v>0</v>
      </c>
      <c r="AD228" s="82" t="s">
        <v>113</v>
      </c>
      <c r="AE228" s="91"/>
      <c r="AF228" s="142">
        <f>Table14[[#This Row],[Quantity]]*Table14[[#This Row],[Heat Load (KW)]]</f>
        <v>0</v>
      </c>
      <c r="AG228" s="91"/>
      <c r="AH228" s="137"/>
      <c r="AI228" s="137"/>
      <c r="AJ228" s="137"/>
      <c r="AK228" s="137"/>
      <c r="AL228" s="132" t="s">
        <v>114</v>
      </c>
      <c r="AM228" s="91">
        <v>120</v>
      </c>
      <c r="AN228" s="91">
        <v>1</v>
      </c>
      <c r="AO228" s="196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120</v>
      </c>
      <c r="AP228" s="192">
        <f>Table14[[#This Row],[Volt-Amperes]]*Table14[[#This Row],[Quantity]]/1000</f>
        <v>1.32</v>
      </c>
      <c r="AQ228" s="82">
        <v>100</v>
      </c>
      <c r="AR228" s="198">
        <f>Table14[[#This Row],[Quantity]]*Table14[[#This Row],[Volt-Amperes]]*(10^-3)*Table14[[#This Row],[Power Factor (%)]]*0.01</f>
        <v>1.32</v>
      </c>
      <c r="AS228" s="134"/>
      <c r="AT228" s="134"/>
      <c r="AU228" s="103"/>
      <c r="AV228" s="133"/>
      <c r="AW228" s="134"/>
      <c r="AX228" s="134"/>
      <c r="AY228" s="134"/>
      <c r="AZ228" s="134"/>
      <c r="BA228" s="134"/>
      <c r="BB228" s="134"/>
      <c r="BC228" s="134"/>
      <c r="BD228" s="80"/>
      <c r="BE228" s="85" t="s">
        <v>122</v>
      </c>
      <c r="BF228" s="85">
        <v>11</v>
      </c>
      <c r="BG228" s="143" t="str">
        <f>IF(OR(Table14[[#This Row],[Volts]]&gt;50,Table14[[#This Row],[Amps]]&gt;100),"Yes","No")</f>
        <v>Yes</v>
      </c>
      <c r="BH228" s="134"/>
      <c r="BI228" s="134"/>
      <c r="BJ228" s="80"/>
      <c r="BK228" s="57"/>
      <c r="BL228" s="72" t="str">
        <f>CONCATENATE($BL$5,Table14[[#This Row],[WBS Name]])</f>
        <v>C_Vacuum</v>
      </c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</row>
    <row r="229" spans="1:105" ht="25.85" x14ac:dyDescent="0.2">
      <c r="A229" s="258" t="s">
        <v>632</v>
      </c>
      <c r="B229" s="122">
        <f t="shared" si="17"/>
        <v>121.3</v>
      </c>
      <c r="C229" s="123" t="str">
        <f t="shared" si="14"/>
        <v>121.3.06</v>
      </c>
      <c r="D229" s="70" t="s">
        <v>134</v>
      </c>
      <c r="E229" s="70" t="s">
        <v>221</v>
      </c>
      <c r="F229" s="140" t="s">
        <v>260</v>
      </c>
      <c r="G229" s="92" t="s">
        <v>307</v>
      </c>
      <c r="H229" s="92"/>
      <c r="I229" s="82" t="s">
        <v>579</v>
      </c>
      <c r="J229" s="92"/>
      <c r="K229" s="92"/>
      <c r="L229" s="80">
        <v>17</v>
      </c>
      <c r="M229" s="80" t="s">
        <v>253</v>
      </c>
      <c r="N229" s="80" t="s">
        <v>107</v>
      </c>
      <c r="O229" s="124">
        <f t="shared" si="15"/>
        <v>0.05</v>
      </c>
      <c r="P229" s="132" t="s">
        <v>574</v>
      </c>
      <c r="Q229" s="137"/>
      <c r="R229" s="137"/>
      <c r="S229" s="137"/>
      <c r="T229" s="82"/>
      <c r="U229" s="82"/>
      <c r="V229" s="82"/>
      <c r="W229" s="82"/>
      <c r="X229" s="91" t="s">
        <v>215</v>
      </c>
      <c r="Y229" s="91" t="s">
        <v>215</v>
      </c>
      <c r="Z229" s="137"/>
      <c r="AA229" s="137"/>
      <c r="AB229" s="137"/>
      <c r="AC229" s="91">
        <v>0</v>
      </c>
      <c r="AD229" s="82" t="s">
        <v>113</v>
      </c>
      <c r="AE229" s="91">
        <v>0.1</v>
      </c>
      <c r="AF229" s="125">
        <f>Table14[[#This Row],[Quantity]]*Table14[[#This Row],[Heat Load (KW)]]</f>
        <v>1.7000000000000002</v>
      </c>
      <c r="AG229" s="91">
        <v>0.1</v>
      </c>
      <c r="AH229" s="137"/>
      <c r="AI229" s="137"/>
      <c r="AJ229" s="137"/>
      <c r="AK229" s="137"/>
      <c r="AL229" s="132"/>
      <c r="AM229" s="91"/>
      <c r="AN229" s="91"/>
      <c r="AO22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29" s="192">
        <f>Table14[[#This Row],[Volt-Amperes]]*Table14[[#This Row],[Quantity]]/1000</f>
        <v>0</v>
      </c>
      <c r="AQ229" s="82">
        <v>100</v>
      </c>
      <c r="AR229" s="74">
        <f>Table14[[#This Row],[Quantity]]*Table14[[#This Row],[Volt-Amperes]]*(10^-3)*Table14[[#This Row],[Power Factor (%)]]*0.01</f>
        <v>0</v>
      </c>
      <c r="AS229" s="134"/>
      <c r="AT229" s="134"/>
      <c r="AU229" s="103"/>
      <c r="AV229" s="133"/>
      <c r="AW229" s="134"/>
      <c r="AX229" s="134"/>
      <c r="AY229" s="134"/>
      <c r="AZ229" s="134"/>
      <c r="BA229" s="134"/>
      <c r="BB229" s="134"/>
      <c r="BC229" s="134"/>
      <c r="BD229" s="80"/>
      <c r="BE229" s="85" t="s">
        <v>122</v>
      </c>
      <c r="BF229" s="85">
        <v>17</v>
      </c>
      <c r="BG229" s="151" t="str">
        <f>IF(OR(Table14[[#This Row],[Volts]]&gt;50,Table14[[#This Row],[Amps]]&gt;100),"Yes","No")</f>
        <v>No</v>
      </c>
      <c r="BH229" s="134"/>
      <c r="BI229" s="134"/>
      <c r="BJ229" s="80"/>
      <c r="BK229" s="95" t="s">
        <v>575</v>
      </c>
      <c r="BL229" s="72" t="str">
        <f>CONCATENATE($BL$5,Table14[[#This Row],[WBS Name]])</f>
        <v>C_Vacuum</v>
      </c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</row>
    <row r="230" spans="1:105" ht="25.85" x14ac:dyDescent="0.2">
      <c r="A230" s="258" t="s">
        <v>633</v>
      </c>
      <c r="B230" s="179">
        <f t="shared" si="17"/>
        <v>121.3</v>
      </c>
      <c r="C230" s="176" t="str">
        <f t="shared" si="14"/>
        <v>121.3.06</v>
      </c>
      <c r="D230" s="70" t="s">
        <v>134</v>
      </c>
      <c r="E230" s="70" t="s">
        <v>221</v>
      </c>
      <c r="F230" s="140" t="s">
        <v>260</v>
      </c>
      <c r="G230" s="92" t="s">
        <v>307</v>
      </c>
      <c r="H230" s="92"/>
      <c r="I230" s="82" t="s">
        <v>583</v>
      </c>
      <c r="J230" s="92"/>
      <c r="K230" s="92"/>
      <c r="L230" s="80">
        <v>17</v>
      </c>
      <c r="M230" s="80" t="s">
        <v>253</v>
      </c>
      <c r="N230" s="80" t="s">
        <v>107</v>
      </c>
      <c r="O230" s="77">
        <f t="shared" si="15"/>
        <v>0.05</v>
      </c>
      <c r="P230" s="132" t="s">
        <v>245</v>
      </c>
      <c r="Q230" s="137"/>
      <c r="R230" s="137"/>
      <c r="S230" s="137"/>
      <c r="T230" s="82"/>
      <c r="U230" s="82"/>
      <c r="V230" s="82"/>
      <c r="W230" s="82"/>
      <c r="X230" s="91" t="s">
        <v>215</v>
      </c>
      <c r="Y230" s="91" t="s">
        <v>215</v>
      </c>
      <c r="Z230" s="137"/>
      <c r="AA230" s="137"/>
      <c r="AB230" s="137"/>
      <c r="AC230" s="91">
        <v>0</v>
      </c>
      <c r="AD230" s="82" t="s">
        <v>113</v>
      </c>
      <c r="AE230" s="91">
        <v>0.1</v>
      </c>
      <c r="AF230" s="84">
        <f>Table14[[#This Row],[Quantity]]*Table14[[#This Row],[Heat Load (KW)]]</f>
        <v>1.7000000000000002</v>
      </c>
      <c r="AG230" s="91">
        <v>0.1</v>
      </c>
      <c r="AH230" s="137"/>
      <c r="AI230" s="137"/>
      <c r="AJ230" s="137"/>
      <c r="AK230" s="137"/>
      <c r="AL230" s="132" t="s">
        <v>114</v>
      </c>
      <c r="AM230" s="91">
        <v>120</v>
      </c>
      <c r="AN230" s="91">
        <v>0.5</v>
      </c>
      <c r="AO23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</v>
      </c>
      <c r="AP230" s="192">
        <f>Table14[[#This Row],[Volt-Amperes]]*Table14[[#This Row],[Quantity]]/1000</f>
        <v>1.02</v>
      </c>
      <c r="AQ230" s="82">
        <v>100</v>
      </c>
      <c r="AR230" s="74">
        <f>Table14[[#This Row],[Quantity]]*Table14[[#This Row],[Volt-Amperes]]*(10^-3)*Table14[[#This Row],[Power Factor (%)]]*0.01</f>
        <v>1.02</v>
      </c>
      <c r="AS230" s="134"/>
      <c r="AT230" s="134"/>
      <c r="AU230" s="103"/>
      <c r="AV230" s="133"/>
      <c r="AW230" s="134"/>
      <c r="AX230" s="134"/>
      <c r="AY230" s="134"/>
      <c r="AZ230" s="134"/>
      <c r="BA230" s="134"/>
      <c r="BB230" s="134"/>
      <c r="BC230" s="134"/>
      <c r="BD230" s="80"/>
      <c r="BE230" s="85" t="s">
        <v>122</v>
      </c>
      <c r="BF230" s="85">
        <v>17</v>
      </c>
      <c r="BG230" s="177" t="str">
        <f>IF(OR(Table14[[#This Row],[Volts]]&gt;50,Table14[[#This Row],[Amps]]&gt;100),"Yes","No")</f>
        <v>Yes</v>
      </c>
      <c r="BH230" s="134"/>
      <c r="BI230" s="134"/>
      <c r="BJ230" s="80"/>
      <c r="BK230" s="57"/>
      <c r="BL230" s="72" t="str">
        <f>CONCATENATE($BL$5,Table14[[#This Row],[WBS Name]])</f>
        <v>C_Vacuum</v>
      </c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</row>
    <row r="231" spans="1:105" ht="25.85" x14ac:dyDescent="0.2">
      <c r="A231" s="258" t="s">
        <v>634</v>
      </c>
      <c r="B231" s="179">
        <f t="shared" si="17"/>
        <v>121.3</v>
      </c>
      <c r="C231" s="176" t="str">
        <f t="shared" si="14"/>
        <v>121.3.06</v>
      </c>
      <c r="D231" s="70" t="s">
        <v>134</v>
      </c>
      <c r="E231" s="70" t="s">
        <v>230</v>
      </c>
      <c r="F231" s="140" t="s">
        <v>192</v>
      </c>
      <c r="G231" s="92" t="s">
        <v>635</v>
      </c>
      <c r="H231" s="92"/>
      <c r="I231" s="82" t="s">
        <v>572</v>
      </c>
      <c r="J231" s="92"/>
      <c r="K231" s="92"/>
      <c r="L231" s="80">
        <v>4</v>
      </c>
      <c r="M231" s="80" t="s">
        <v>253</v>
      </c>
      <c r="N231" s="80" t="s">
        <v>107</v>
      </c>
      <c r="O231" s="77">
        <f t="shared" si="15"/>
        <v>0.05</v>
      </c>
      <c r="P231" s="132" t="s">
        <v>574</v>
      </c>
      <c r="Q231" s="91">
        <v>8</v>
      </c>
      <c r="R231" s="137"/>
      <c r="S231" s="137"/>
      <c r="T231" s="82"/>
      <c r="U231" s="82"/>
      <c r="V231" s="82"/>
      <c r="W231" s="82"/>
      <c r="X231" s="91" t="s">
        <v>215</v>
      </c>
      <c r="Y231" s="91" t="s">
        <v>215</v>
      </c>
      <c r="Z231" s="137"/>
      <c r="AA231" s="137"/>
      <c r="AB231" s="137"/>
      <c r="AC231" s="91">
        <v>0</v>
      </c>
      <c r="AD231" s="82" t="s">
        <v>113</v>
      </c>
      <c r="AE231" s="91">
        <v>0.1</v>
      </c>
      <c r="AF231" s="84">
        <f>Table14[[#This Row],[Quantity]]*Table14[[#This Row],[Heat Load (KW)]]</f>
        <v>0.4</v>
      </c>
      <c r="AG231" s="91">
        <v>0.1</v>
      </c>
      <c r="AH231" s="137"/>
      <c r="AI231" s="137"/>
      <c r="AJ231" s="137"/>
      <c r="AK231" s="137"/>
      <c r="AL231" s="132"/>
      <c r="AM231" s="91"/>
      <c r="AN231" s="91"/>
      <c r="AO23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31" s="192">
        <f>Table14[[#This Row],[Volt-Amperes]]*Table14[[#This Row],[Quantity]]/1000</f>
        <v>0</v>
      </c>
      <c r="AQ231" s="82">
        <v>100</v>
      </c>
      <c r="AR231" s="74">
        <f>Table14[[#This Row],[Quantity]]*Table14[[#This Row],[Volt-Amperes]]*(10^-3)*Table14[[#This Row],[Power Factor (%)]]*0.01</f>
        <v>0</v>
      </c>
      <c r="AS231" s="82"/>
      <c r="AT231" s="82"/>
      <c r="AU231" s="103"/>
      <c r="AV231" s="80"/>
      <c r="AW231" s="82"/>
      <c r="AX231" s="82"/>
      <c r="AY231" s="82"/>
      <c r="AZ231" s="82"/>
      <c r="BA231" s="82"/>
      <c r="BB231" s="82"/>
      <c r="BC231" s="82"/>
      <c r="BD231" s="80"/>
      <c r="BE231" s="85" t="s">
        <v>122</v>
      </c>
      <c r="BF231" s="85">
        <v>4</v>
      </c>
      <c r="BG231" s="177" t="str">
        <f>IF(OR(Table14[[#This Row],[Volts]]&gt;50,Table14[[#This Row],[Amps]]&gt;100),"Yes","No")</f>
        <v>No</v>
      </c>
      <c r="BH231" s="82"/>
      <c r="BI231" s="82"/>
      <c r="BJ231" s="80"/>
      <c r="BK231" s="95" t="s">
        <v>575</v>
      </c>
      <c r="BL231" s="72" t="str">
        <f>CONCATENATE($BL$5,Table14[[#This Row],[WBS Name]])</f>
        <v>C_Vacuum</v>
      </c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</row>
    <row r="232" spans="1:105" ht="25.85" x14ac:dyDescent="0.2">
      <c r="A232" s="258" t="s">
        <v>636</v>
      </c>
      <c r="B232" s="179">
        <f t="shared" si="17"/>
        <v>121.3</v>
      </c>
      <c r="C232" s="176" t="str">
        <f t="shared" si="14"/>
        <v>121.3.06</v>
      </c>
      <c r="D232" s="70" t="s">
        <v>134</v>
      </c>
      <c r="E232" s="70" t="s">
        <v>230</v>
      </c>
      <c r="F232" s="140" t="s">
        <v>192</v>
      </c>
      <c r="G232" s="92" t="s">
        <v>635</v>
      </c>
      <c r="H232" s="92"/>
      <c r="I232" s="82" t="s">
        <v>577</v>
      </c>
      <c r="J232" s="92"/>
      <c r="K232" s="92"/>
      <c r="L232" s="80">
        <v>4</v>
      </c>
      <c r="M232" s="80" t="s">
        <v>253</v>
      </c>
      <c r="N232" s="80" t="s">
        <v>107</v>
      </c>
      <c r="O232" s="77">
        <f t="shared" si="15"/>
        <v>0.05</v>
      </c>
      <c r="P232" s="132" t="s">
        <v>245</v>
      </c>
      <c r="Q232" s="137"/>
      <c r="R232" s="137"/>
      <c r="S232" s="137"/>
      <c r="T232" s="82"/>
      <c r="U232" s="82"/>
      <c r="V232" s="82"/>
      <c r="W232" s="82"/>
      <c r="X232" s="91" t="s">
        <v>215</v>
      </c>
      <c r="Y232" s="91" t="s">
        <v>215</v>
      </c>
      <c r="Z232" s="137"/>
      <c r="AA232" s="137"/>
      <c r="AB232" s="137"/>
      <c r="AC232" s="91">
        <v>0</v>
      </c>
      <c r="AD232" s="82" t="s">
        <v>113</v>
      </c>
      <c r="AE232" s="91">
        <v>0.1</v>
      </c>
      <c r="AF232" s="84">
        <f>Table14[[#This Row],[Quantity]]*Table14[[#This Row],[Heat Load (KW)]]</f>
        <v>0.4</v>
      </c>
      <c r="AG232" s="91">
        <v>0.1</v>
      </c>
      <c r="AH232" s="137"/>
      <c r="AI232" s="137"/>
      <c r="AJ232" s="137"/>
      <c r="AK232" s="137"/>
      <c r="AL232" s="132" t="s">
        <v>210</v>
      </c>
      <c r="AM232" s="91">
        <v>24</v>
      </c>
      <c r="AN232" s="91">
        <v>0.35</v>
      </c>
      <c r="AO23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14.549226783578566</v>
      </c>
      <c r="AP232" s="192">
        <f>Table14[[#This Row],[Volt-Amperes]]*Table14[[#This Row],[Quantity]]/1000</f>
        <v>5.8196907134314267E-2</v>
      </c>
      <c r="AQ232" s="82">
        <v>100</v>
      </c>
      <c r="AR232" s="74">
        <f>Table14[[#This Row],[Quantity]]*Table14[[#This Row],[Volt-Amperes]]*(10^-3)*Table14[[#This Row],[Power Factor (%)]]*0.01</f>
        <v>5.8196907134314267E-2</v>
      </c>
      <c r="AS232" s="82"/>
      <c r="AT232" s="82"/>
      <c r="AU232" s="103"/>
      <c r="AV232" s="80"/>
      <c r="AW232" s="82"/>
      <c r="AX232" s="82"/>
      <c r="AY232" s="82"/>
      <c r="AZ232" s="82"/>
      <c r="BA232" s="82"/>
      <c r="BB232" s="82"/>
      <c r="BC232" s="82"/>
      <c r="BD232" s="80"/>
      <c r="BE232" s="85" t="s">
        <v>122</v>
      </c>
      <c r="BF232" s="85">
        <v>4</v>
      </c>
      <c r="BG232" s="177" t="str">
        <f>IF(OR(Table14[[#This Row],[Volts]]&gt;50,Table14[[#This Row],[Amps]]&gt;100),"Yes","No")</f>
        <v>No</v>
      </c>
      <c r="BH232" s="82"/>
      <c r="BI232" s="82"/>
      <c r="BJ232" s="80"/>
      <c r="BK232" s="95"/>
      <c r="BL232" s="72" t="str">
        <f>CONCATENATE($BL$5,Table14[[#This Row],[WBS Name]])</f>
        <v>C_Vacuum</v>
      </c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</row>
    <row r="233" spans="1:105" ht="38.75" x14ac:dyDescent="0.2">
      <c r="A233" s="258" t="s">
        <v>637</v>
      </c>
      <c r="B233" s="179">
        <f t="shared" si="17"/>
        <v>121.3</v>
      </c>
      <c r="C233" s="176" t="str">
        <f t="shared" si="14"/>
        <v>121.3.06</v>
      </c>
      <c r="D233" s="70" t="s">
        <v>134</v>
      </c>
      <c r="E233" s="70" t="s">
        <v>230</v>
      </c>
      <c r="F233" s="140" t="s">
        <v>192</v>
      </c>
      <c r="G233" s="92" t="s">
        <v>635</v>
      </c>
      <c r="H233" s="92"/>
      <c r="I233" s="82" t="s">
        <v>600</v>
      </c>
      <c r="J233" s="92"/>
      <c r="K233" s="92"/>
      <c r="L233" s="80">
        <v>2</v>
      </c>
      <c r="M233" s="80" t="s">
        <v>253</v>
      </c>
      <c r="N233" s="80" t="s">
        <v>107</v>
      </c>
      <c r="O233" s="77">
        <f t="shared" si="15"/>
        <v>0.05</v>
      </c>
      <c r="P233" s="132" t="s">
        <v>574</v>
      </c>
      <c r="Q233" s="137"/>
      <c r="R233" s="137"/>
      <c r="S233" s="137"/>
      <c r="T233" s="82"/>
      <c r="U233" s="82"/>
      <c r="V233" s="82"/>
      <c r="W233" s="82"/>
      <c r="X233" s="91" t="s">
        <v>215</v>
      </c>
      <c r="Y233" s="91" t="s">
        <v>215</v>
      </c>
      <c r="Z233" s="137"/>
      <c r="AA233" s="137"/>
      <c r="AB233" s="137"/>
      <c r="AC233" s="91">
        <v>0</v>
      </c>
      <c r="AD233" s="82" t="s">
        <v>113</v>
      </c>
      <c r="AE233" s="91">
        <v>0.5</v>
      </c>
      <c r="AF233" s="84">
        <f>Table14[[#This Row],[Quantity]]*Table14[[#This Row],[Heat Load (KW)]]</f>
        <v>1</v>
      </c>
      <c r="AG233" s="91">
        <v>0.5</v>
      </c>
      <c r="AH233" s="137"/>
      <c r="AI233" s="137"/>
      <c r="AJ233" s="137"/>
      <c r="AK233" s="137"/>
      <c r="AL233" s="132" t="s">
        <v>114</v>
      </c>
      <c r="AM233" s="91">
        <v>120</v>
      </c>
      <c r="AN233" s="91">
        <v>4</v>
      </c>
      <c r="AO23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480</v>
      </c>
      <c r="AP233" s="192">
        <f>Table14[[#This Row],[Volt-Amperes]]*Table14[[#This Row],[Quantity]]/1000</f>
        <v>0.96</v>
      </c>
      <c r="AQ233" s="82">
        <v>100</v>
      </c>
      <c r="AR233" s="74">
        <f>Table14[[#This Row],[Quantity]]*Table14[[#This Row],[Volt-Amperes]]*(10^-3)*Table14[[#This Row],[Power Factor (%)]]*0.01</f>
        <v>0.96</v>
      </c>
      <c r="AS233" s="82"/>
      <c r="AT233" s="82"/>
      <c r="AU233" s="103"/>
      <c r="AV233" s="80"/>
      <c r="AW233" s="82"/>
      <c r="AX233" s="82"/>
      <c r="AY233" s="82"/>
      <c r="AZ233" s="82"/>
      <c r="BA233" s="82"/>
      <c r="BB233" s="82"/>
      <c r="BC233" s="82"/>
      <c r="BD233" s="80"/>
      <c r="BE233" s="85" t="s">
        <v>601</v>
      </c>
      <c r="BF233" s="85">
        <v>6</v>
      </c>
      <c r="BG233" s="177" t="str">
        <f>IF(OR(Table14[[#This Row],[Volts]]&gt;50,Table14[[#This Row],[Amps]]&gt;100),"Yes","No")</f>
        <v>Yes</v>
      </c>
      <c r="BH233" s="82"/>
      <c r="BI233" s="82"/>
      <c r="BJ233" s="80"/>
      <c r="BK233" s="95"/>
      <c r="BL233" s="72" t="str">
        <f>CONCATENATE($BL$5,Table14[[#This Row],[WBS Name]])</f>
        <v>C_Vacuum</v>
      </c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</row>
    <row r="234" spans="1:105" ht="25.85" x14ac:dyDescent="0.2">
      <c r="A234" s="258" t="s">
        <v>638</v>
      </c>
      <c r="B234" s="179">
        <f t="shared" si="17"/>
        <v>121.3</v>
      </c>
      <c r="C234" s="176" t="str">
        <f t="shared" si="14"/>
        <v>121.3.06</v>
      </c>
      <c r="D234" s="70" t="s">
        <v>134</v>
      </c>
      <c r="E234" s="70" t="s">
        <v>230</v>
      </c>
      <c r="F234" s="140" t="s">
        <v>192</v>
      </c>
      <c r="G234" s="92" t="s">
        <v>635</v>
      </c>
      <c r="H234" s="92"/>
      <c r="I234" s="82" t="s">
        <v>616</v>
      </c>
      <c r="J234" s="92"/>
      <c r="K234" s="92"/>
      <c r="L234" s="80">
        <v>2</v>
      </c>
      <c r="M234" s="80" t="s">
        <v>253</v>
      </c>
      <c r="N234" s="80" t="s">
        <v>107</v>
      </c>
      <c r="O234" s="77">
        <f t="shared" si="15"/>
        <v>0.05</v>
      </c>
      <c r="P234" s="132" t="s">
        <v>245</v>
      </c>
      <c r="Q234" s="137"/>
      <c r="R234" s="137"/>
      <c r="S234" s="137"/>
      <c r="T234" s="82"/>
      <c r="U234" s="82"/>
      <c r="V234" s="82"/>
      <c r="W234" s="82"/>
      <c r="X234" s="91" t="s">
        <v>215</v>
      </c>
      <c r="Y234" s="91" t="s">
        <v>215</v>
      </c>
      <c r="Z234" s="137"/>
      <c r="AA234" s="137"/>
      <c r="AB234" s="137"/>
      <c r="AC234" s="91">
        <v>0</v>
      </c>
      <c r="AD234" s="82" t="s">
        <v>113</v>
      </c>
      <c r="AE234" s="91"/>
      <c r="AF234" s="84">
        <f>Table14[[#This Row],[Quantity]]*Table14[[#This Row],[Heat Load (KW)]]</f>
        <v>0</v>
      </c>
      <c r="AG234" s="91"/>
      <c r="AH234" s="137"/>
      <c r="AI234" s="137"/>
      <c r="AJ234" s="137"/>
      <c r="AK234" s="137"/>
      <c r="AL234" s="132" t="s">
        <v>114</v>
      </c>
      <c r="AM234" s="91">
        <v>120</v>
      </c>
      <c r="AN234" s="91">
        <v>1</v>
      </c>
      <c r="AO23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120</v>
      </c>
      <c r="AP234" s="192">
        <f>Table14[[#This Row],[Volt-Amperes]]*Table14[[#This Row],[Quantity]]/1000</f>
        <v>0.24</v>
      </c>
      <c r="AQ234" s="82">
        <v>100</v>
      </c>
      <c r="AR234" s="74">
        <f>Table14[[#This Row],[Quantity]]*Table14[[#This Row],[Volt-Amperes]]*(10^-3)*Table14[[#This Row],[Power Factor (%)]]*0.01</f>
        <v>0.24</v>
      </c>
      <c r="AS234" s="82"/>
      <c r="AT234" s="82"/>
      <c r="AU234" s="103"/>
      <c r="AV234" s="80"/>
      <c r="AW234" s="82"/>
      <c r="AX234" s="82"/>
      <c r="AY234" s="82"/>
      <c r="AZ234" s="82"/>
      <c r="BA234" s="82"/>
      <c r="BB234" s="82"/>
      <c r="BC234" s="82"/>
      <c r="BD234" s="80"/>
      <c r="BE234" s="85" t="s">
        <v>122</v>
      </c>
      <c r="BF234" s="85">
        <v>2</v>
      </c>
      <c r="BG234" s="177" t="str">
        <f>IF(OR(Table14[[#This Row],[Volts]]&gt;50,Table14[[#This Row],[Amps]]&gt;100),"Yes","No")</f>
        <v>Yes</v>
      </c>
      <c r="BH234" s="82"/>
      <c r="BI234" s="82"/>
      <c r="BJ234" s="80"/>
      <c r="BK234" s="95"/>
      <c r="BL234" s="72" t="str">
        <f>CONCATENATE($BL$5,Table14[[#This Row],[WBS Name]])</f>
        <v>C_Vacuum</v>
      </c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</row>
    <row r="235" spans="1:105" ht="25.85" x14ac:dyDescent="0.2">
      <c r="A235" s="258" t="s">
        <v>639</v>
      </c>
      <c r="B235" s="179">
        <f t="shared" si="17"/>
        <v>121.3</v>
      </c>
      <c r="C235" s="176" t="str">
        <f t="shared" si="14"/>
        <v>121.3.06</v>
      </c>
      <c r="D235" s="70" t="s">
        <v>134</v>
      </c>
      <c r="E235" s="70" t="s">
        <v>230</v>
      </c>
      <c r="F235" s="140" t="s">
        <v>192</v>
      </c>
      <c r="G235" s="92" t="s">
        <v>635</v>
      </c>
      <c r="H235" s="92"/>
      <c r="I235" s="82" t="s">
        <v>579</v>
      </c>
      <c r="J235" s="92"/>
      <c r="K235" s="92"/>
      <c r="L235" s="80">
        <v>4</v>
      </c>
      <c r="M235" s="80" t="s">
        <v>253</v>
      </c>
      <c r="N235" s="80" t="s">
        <v>107</v>
      </c>
      <c r="O235" s="77">
        <f t="shared" si="15"/>
        <v>0.05</v>
      </c>
      <c r="P235" s="132" t="s">
        <v>574</v>
      </c>
      <c r="Q235" s="137"/>
      <c r="R235" s="137"/>
      <c r="S235" s="137"/>
      <c r="T235" s="82"/>
      <c r="U235" s="82"/>
      <c r="V235" s="82"/>
      <c r="W235" s="82"/>
      <c r="X235" s="91" t="s">
        <v>215</v>
      </c>
      <c r="Y235" s="91" t="s">
        <v>215</v>
      </c>
      <c r="Z235" s="137"/>
      <c r="AA235" s="137"/>
      <c r="AB235" s="137"/>
      <c r="AC235" s="91">
        <v>0</v>
      </c>
      <c r="AD235" s="82" t="s">
        <v>113</v>
      </c>
      <c r="AE235" s="91">
        <v>0.1</v>
      </c>
      <c r="AF235" s="84">
        <f>Table14[[#This Row],[Quantity]]*Table14[[#This Row],[Heat Load (KW)]]</f>
        <v>0.4</v>
      </c>
      <c r="AG235" s="91">
        <v>0.1</v>
      </c>
      <c r="AH235" s="137"/>
      <c r="AI235" s="137"/>
      <c r="AJ235" s="137"/>
      <c r="AK235" s="137"/>
      <c r="AL235" s="132"/>
      <c r="AM235" s="91"/>
      <c r="AN235" s="91"/>
      <c r="AO23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35" s="192">
        <f>Table14[[#This Row],[Volt-Amperes]]*Table14[[#This Row],[Quantity]]/1000</f>
        <v>0</v>
      </c>
      <c r="AQ235" s="82">
        <v>100</v>
      </c>
      <c r="AR235" s="74">
        <f>Table14[[#This Row],[Quantity]]*Table14[[#This Row],[Volt-Amperes]]*(10^-3)*Table14[[#This Row],[Power Factor (%)]]*0.01</f>
        <v>0</v>
      </c>
      <c r="AS235" s="82"/>
      <c r="AT235" s="82"/>
      <c r="AU235" s="103"/>
      <c r="AV235" s="80"/>
      <c r="AW235" s="82"/>
      <c r="AX235" s="82"/>
      <c r="AY235" s="82"/>
      <c r="AZ235" s="82"/>
      <c r="BA235" s="82"/>
      <c r="BB235" s="82"/>
      <c r="BC235" s="82"/>
      <c r="BD235" s="80"/>
      <c r="BE235" s="85" t="s">
        <v>122</v>
      </c>
      <c r="BF235" s="85">
        <v>4</v>
      </c>
      <c r="BG235" s="177" t="str">
        <f>IF(OR(Table14[[#This Row],[Volts]]&gt;50,Table14[[#This Row],[Amps]]&gt;100),"Yes","No")</f>
        <v>No</v>
      </c>
      <c r="BH235" s="82"/>
      <c r="BI235" s="82"/>
      <c r="BJ235" s="80"/>
      <c r="BK235" s="95" t="s">
        <v>575</v>
      </c>
      <c r="BL235" s="72" t="str">
        <f>CONCATENATE($BL$5,Table14[[#This Row],[WBS Name]])</f>
        <v>C_Vacuum</v>
      </c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  <c r="DA235" s="154"/>
    </row>
    <row r="236" spans="1:105" ht="25.85" x14ac:dyDescent="0.2">
      <c r="A236" s="258" t="s">
        <v>640</v>
      </c>
      <c r="B236" s="179">
        <f t="shared" si="17"/>
        <v>121.3</v>
      </c>
      <c r="C236" s="176" t="str">
        <f t="shared" si="14"/>
        <v>121.3.06</v>
      </c>
      <c r="D236" s="70" t="s">
        <v>134</v>
      </c>
      <c r="E236" s="70" t="s">
        <v>230</v>
      </c>
      <c r="F236" s="140" t="s">
        <v>192</v>
      </c>
      <c r="G236" s="92" t="s">
        <v>635</v>
      </c>
      <c r="H236" s="92"/>
      <c r="I236" s="82" t="s">
        <v>581</v>
      </c>
      <c r="J236" s="92"/>
      <c r="K236" s="92"/>
      <c r="L236" s="80">
        <v>2</v>
      </c>
      <c r="M236" s="80" t="s">
        <v>253</v>
      </c>
      <c r="N236" s="80" t="s">
        <v>107</v>
      </c>
      <c r="O236" s="77">
        <f t="shared" si="15"/>
        <v>0.05</v>
      </c>
      <c r="P236" s="132" t="s">
        <v>574</v>
      </c>
      <c r="Q236" s="137"/>
      <c r="R236" s="137"/>
      <c r="S236" s="137"/>
      <c r="T236" s="82"/>
      <c r="U236" s="82"/>
      <c r="V236" s="82"/>
      <c r="W236" s="82"/>
      <c r="X236" s="91" t="s">
        <v>215</v>
      </c>
      <c r="Y236" s="91" t="s">
        <v>215</v>
      </c>
      <c r="Z236" s="137"/>
      <c r="AA236" s="137"/>
      <c r="AB236" s="137"/>
      <c r="AC236" s="91">
        <v>0</v>
      </c>
      <c r="AD236" s="82" t="s">
        <v>113</v>
      </c>
      <c r="AE236" s="91">
        <v>0.1</v>
      </c>
      <c r="AF236" s="84">
        <f>Table14[[#This Row],[Quantity]]*Table14[[#This Row],[Heat Load (KW)]]</f>
        <v>0.2</v>
      </c>
      <c r="AG236" s="91">
        <v>0.1</v>
      </c>
      <c r="AH236" s="137"/>
      <c r="AI236" s="137"/>
      <c r="AJ236" s="137"/>
      <c r="AK236" s="137"/>
      <c r="AL236" s="132"/>
      <c r="AM236" s="91"/>
      <c r="AN236" s="91"/>
      <c r="AO23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36" s="192">
        <f>Table14[[#This Row],[Volt-Amperes]]*Table14[[#This Row],[Quantity]]/1000</f>
        <v>0</v>
      </c>
      <c r="AQ236" s="82">
        <v>100</v>
      </c>
      <c r="AR236" s="74">
        <f>Table14[[#This Row],[Quantity]]*Table14[[#This Row],[Volt-Amperes]]*(10^-3)*Table14[[#This Row],[Power Factor (%)]]*0.01</f>
        <v>0</v>
      </c>
      <c r="AS236" s="82"/>
      <c r="AT236" s="82"/>
      <c r="AU236" s="103"/>
      <c r="AV236" s="80"/>
      <c r="AW236" s="82"/>
      <c r="AX236" s="82"/>
      <c r="AY236" s="82"/>
      <c r="AZ236" s="82"/>
      <c r="BA236" s="82"/>
      <c r="BB236" s="82"/>
      <c r="BC236" s="82"/>
      <c r="BD236" s="80"/>
      <c r="BE236" s="85" t="s">
        <v>122</v>
      </c>
      <c r="BF236" s="85">
        <v>2</v>
      </c>
      <c r="BG236" s="177" t="str">
        <f>IF(OR(Table14[[#This Row],[Volts]]&gt;50,Table14[[#This Row],[Amps]]&gt;100),"Yes","No")</f>
        <v>No</v>
      </c>
      <c r="BH236" s="82"/>
      <c r="BI236" s="82"/>
      <c r="BJ236" s="80"/>
      <c r="BK236" s="95" t="s">
        <v>575</v>
      </c>
      <c r="BL236" s="72" t="str">
        <f>CONCATENATE($BL$5,Table14[[#This Row],[WBS Name]])</f>
        <v>C_Vacuum</v>
      </c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</row>
    <row r="237" spans="1:105" ht="25.85" x14ac:dyDescent="0.2">
      <c r="A237" s="258" t="s">
        <v>641</v>
      </c>
      <c r="B237" s="179">
        <f t="shared" si="17"/>
        <v>121.3</v>
      </c>
      <c r="C237" s="176" t="str">
        <f t="shared" si="14"/>
        <v>121.3.06</v>
      </c>
      <c r="D237" s="70" t="s">
        <v>134</v>
      </c>
      <c r="E237" s="70" t="s">
        <v>230</v>
      </c>
      <c r="F237" s="140" t="s">
        <v>192</v>
      </c>
      <c r="G237" s="92" t="s">
        <v>635</v>
      </c>
      <c r="H237" s="92"/>
      <c r="I237" s="82" t="s">
        <v>583</v>
      </c>
      <c r="J237" s="92"/>
      <c r="K237" s="92"/>
      <c r="L237" s="80">
        <v>6</v>
      </c>
      <c r="M237" s="80" t="s">
        <v>253</v>
      </c>
      <c r="N237" s="80" t="s">
        <v>107</v>
      </c>
      <c r="O237" s="77">
        <f t="shared" si="15"/>
        <v>0.05</v>
      </c>
      <c r="P237" s="132" t="s">
        <v>245</v>
      </c>
      <c r="Q237" s="137"/>
      <c r="R237" s="137"/>
      <c r="S237" s="137"/>
      <c r="T237" s="82"/>
      <c r="U237" s="82"/>
      <c r="V237" s="82"/>
      <c r="W237" s="82"/>
      <c r="X237" s="91" t="s">
        <v>215</v>
      </c>
      <c r="Y237" s="91" t="s">
        <v>215</v>
      </c>
      <c r="Z237" s="137"/>
      <c r="AA237" s="137"/>
      <c r="AB237" s="137"/>
      <c r="AC237" s="91">
        <v>0</v>
      </c>
      <c r="AD237" s="82" t="s">
        <v>113</v>
      </c>
      <c r="AE237" s="91">
        <v>0.1</v>
      </c>
      <c r="AF237" s="84">
        <f>Table14[[#This Row],[Quantity]]*Table14[[#This Row],[Heat Load (KW)]]</f>
        <v>0.60000000000000009</v>
      </c>
      <c r="AG237" s="91">
        <v>0.1</v>
      </c>
      <c r="AH237" s="137"/>
      <c r="AI237" s="137"/>
      <c r="AJ237" s="137"/>
      <c r="AK237" s="137"/>
      <c r="AL237" s="132" t="s">
        <v>114</v>
      </c>
      <c r="AM237" s="91">
        <v>120</v>
      </c>
      <c r="AN237" s="91">
        <v>0.5</v>
      </c>
      <c r="AO23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</v>
      </c>
      <c r="AP237" s="192">
        <f>Table14[[#This Row],[Volt-Amperes]]*Table14[[#This Row],[Quantity]]/1000</f>
        <v>0.36</v>
      </c>
      <c r="AQ237" s="82">
        <v>100</v>
      </c>
      <c r="AR237" s="74">
        <f>Table14[[#This Row],[Quantity]]*Table14[[#This Row],[Volt-Amperes]]*(10^-3)*Table14[[#This Row],[Power Factor (%)]]*0.01</f>
        <v>0.36</v>
      </c>
      <c r="AS237" s="82"/>
      <c r="AT237" s="82"/>
      <c r="AU237" s="103"/>
      <c r="AV237" s="80"/>
      <c r="AW237" s="82"/>
      <c r="AX237" s="82"/>
      <c r="AY237" s="82"/>
      <c r="AZ237" s="82"/>
      <c r="BA237" s="82"/>
      <c r="BB237" s="82"/>
      <c r="BC237" s="82"/>
      <c r="BD237" s="80"/>
      <c r="BE237" s="85" t="s">
        <v>122</v>
      </c>
      <c r="BF237" s="85">
        <v>6</v>
      </c>
      <c r="BG237" s="177" t="str">
        <f>IF(OR(Table14[[#This Row],[Volts]]&gt;50,Table14[[#This Row],[Amps]]&gt;100),"Yes","No")</f>
        <v>Yes</v>
      </c>
      <c r="BH237" s="82"/>
      <c r="BI237" s="82"/>
      <c r="BJ237" s="80"/>
      <c r="BK237" s="95"/>
      <c r="BL237" s="72" t="str">
        <f>CONCATENATE($BL$5,Table14[[#This Row],[WBS Name]])</f>
        <v>C_Vacuum</v>
      </c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  <c r="DA237" s="154"/>
    </row>
    <row r="238" spans="1:105" ht="25.85" x14ac:dyDescent="0.2">
      <c r="A238" s="258" t="s">
        <v>642</v>
      </c>
      <c r="B238" s="179">
        <f t="shared" si="17"/>
        <v>121.3</v>
      </c>
      <c r="C238" s="176" t="str">
        <f t="shared" si="14"/>
        <v>121.3.06</v>
      </c>
      <c r="D238" s="70" t="s">
        <v>134</v>
      </c>
      <c r="E238" s="70" t="s">
        <v>230</v>
      </c>
      <c r="F238" s="140" t="s">
        <v>192</v>
      </c>
      <c r="G238" s="92" t="s">
        <v>635</v>
      </c>
      <c r="H238" s="92"/>
      <c r="I238" s="82" t="s">
        <v>19</v>
      </c>
      <c r="J238" s="92"/>
      <c r="K238" s="92"/>
      <c r="L238" s="80">
        <v>1</v>
      </c>
      <c r="M238" s="80" t="s">
        <v>253</v>
      </c>
      <c r="N238" s="80" t="s">
        <v>107</v>
      </c>
      <c r="O238" s="77">
        <f t="shared" si="15"/>
        <v>0.05</v>
      </c>
      <c r="P238" s="132" t="s">
        <v>108</v>
      </c>
      <c r="Q238" s="138">
        <v>24</v>
      </c>
      <c r="R238" s="138">
        <v>32</v>
      </c>
      <c r="S238" s="138">
        <v>96</v>
      </c>
      <c r="T238" s="82"/>
      <c r="U238" s="82"/>
      <c r="V238" s="82"/>
      <c r="W238" s="82"/>
      <c r="X238" s="91" t="s">
        <v>215</v>
      </c>
      <c r="Y238" s="91" t="s">
        <v>215</v>
      </c>
      <c r="Z238" s="137"/>
      <c r="AA238" s="137"/>
      <c r="AB238" s="137"/>
      <c r="AC238" s="91">
        <v>0</v>
      </c>
      <c r="AD238" s="82" t="s">
        <v>113</v>
      </c>
      <c r="AE238" s="91">
        <v>0.5</v>
      </c>
      <c r="AF238" s="84">
        <f>Table14[[#This Row],[Quantity]]*Table14[[#This Row],[Heat Load (KW)]]</f>
        <v>0.5</v>
      </c>
      <c r="AG238" s="91">
        <v>0.5</v>
      </c>
      <c r="AH238" s="137"/>
      <c r="AI238" s="137"/>
      <c r="AJ238" s="137"/>
      <c r="AK238" s="137"/>
      <c r="AL238" s="132"/>
      <c r="AM238" s="91"/>
      <c r="AN238" s="91"/>
      <c r="AO23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38" s="192">
        <f>Table14[[#This Row],[Volt-Amperes]]*Table14[[#This Row],[Quantity]]/1000</f>
        <v>0</v>
      </c>
      <c r="AQ238" s="82">
        <v>100</v>
      </c>
      <c r="AR238" s="74">
        <f>Table14[[#This Row],[Quantity]]*Table14[[#This Row],[Volt-Amperes]]*(10^-3)*Table14[[#This Row],[Power Factor (%)]]*0.01</f>
        <v>0</v>
      </c>
      <c r="AS238" s="82"/>
      <c r="AT238" s="82"/>
      <c r="AU238" s="103"/>
      <c r="AV238" s="80"/>
      <c r="AW238" s="82"/>
      <c r="AX238" s="82"/>
      <c r="AY238" s="82"/>
      <c r="AZ238" s="82" t="s">
        <v>118</v>
      </c>
      <c r="BA238" s="82" t="s">
        <v>119</v>
      </c>
      <c r="BB238" s="82" t="s">
        <v>120</v>
      </c>
      <c r="BC238" s="82" t="s">
        <v>211</v>
      </c>
      <c r="BD238" s="80" t="s">
        <v>116</v>
      </c>
      <c r="BE238" s="85"/>
      <c r="BF238" s="85">
        <v>2</v>
      </c>
      <c r="BG238" s="177" t="str">
        <f>IF(OR(Table14[[#This Row],[Volts]]&gt;50,Table14[[#This Row],[Amps]]&gt;100),"Yes","No")</f>
        <v>No</v>
      </c>
      <c r="BH238" s="82"/>
      <c r="BI238" s="82"/>
      <c r="BJ238" s="80" t="s">
        <v>123</v>
      </c>
      <c r="BK238" s="95" t="s">
        <v>585</v>
      </c>
      <c r="BL238" s="72" t="str">
        <f>CONCATENATE($BL$5,Table14[[#This Row],[WBS Name]])</f>
        <v>C_Vacuum</v>
      </c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  <c r="DA238" s="154"/>
    </row>
    <row r="239" spans="1:105" ht="38.75" x14ac:dyDescent="0.2">
      <c r="A239" s="258" t="s">
        <v>643</v>
      </c>
      <c r="B239" s="179">
        <f t="shared" si="17"/>
        <v>121.3</v>
      </c>
      <c r="C239" s="176" t="str">
        <f t="shared" si="14"/>
        <v>121.3.06</v>
      </c>
      <c r="D239" s="70" t="s">
        <v>134</v>
      </c>
      <c r="E239" s="70" t="s">
        <v>230</v>
      </c>
      <c r="F239" s="140" t="s">
        <v>192</v>
      </c>
      <c r="G239" s="92" t="s">
        <v>635</v>
      </c>
      <c r="H239" s="92"/>
      <c r="I239" s="82" t="s">
        <v>611</v>
      </c>
      <c r="J239" s="92"/>
      <c r="K239" s="92"/>
      <c r="L239" s="80">
        <v>1</v>
      </c>
      <c r="M239" s="80" t="s">
        <v>253</v>
      </c>
      <c r="N239" s="80" t="s">
        <v>107</v>
      </c>
      <c r="O239" s="77">
        <f t="shared" si="15"/>
        <v>0.05</v>
      </c>
      <c r="P239" s="132" t="s">
        <v>245</v>
      </c>
      <c r="Q239" s="137"/>
      <c r="R239" s="137"/>
      <c r="S239" s="137"/>
      <c r="T239" s="82"/>
      <c r="U239" s="82"/>
      <c r="V239" s="82"/>
      <c r="W239" s="82"/>
      <c r="X239" s="91" t="s">
        <v>215</v>
      </c>
      <c r="Y239" s="91" t="s">
        <v>215</v>
      </c>
      <c r="Z239" s="137"/>
      <c r="AA239" s="137"/>
      <c r="AB239" s="137"/>
      <c r="AC239" s="91">
        <v>0</v>
      </c>
      <c r="AD239" s="82" t="s">
        <v>113</v>
      </c>
      <c r="AE239" s="91"/>
      <c r="AF239" s="84">
        <f>Table14[[#This Row],[Quantity]]*Table14[[#This Row],[Heat Load (KW)]]</f>
        <v>0</v>
      </c>
      <c r="AG239" s="91"/>
      <c r="AH239" s="137"/>
      <c r="AI239" s="137"/>
      <c r="AJ239" s="137"/>
      <c r="AK239" s="137"/>
      <c r="AL239" s="132" t="s">
        <v>210</v>
      </c>
      <c r="AM239" s="91">
        <v>24</v>
      </c>
      <c r="AN239" s="91">
        <v>1.4</v>
      </c>
      <c r="AO23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58.196907134314266</v>
      </c>
      <c r="AP239" s="192">
        <f>Table14[[#This Row],[Volt-Amperes]]*Table14[[#This Row],[Quantity]]/1000</f>
        <v>5.8196907134314267E-2</v>
      </c>
      <c r="AQ239" s="82">
        <v>100</v>
      </c>
      <c r="AR239" s="74">
        <f>Table14[[#This Row],[Quantity]]*Table14[[#This Row],[Volt-Amperes]]*(10^-3)*Table14[[#This Row],[Power Factor (%)]]*0.01</f>
        <v>5.8196907134314267E-2</v>
      </c>
      <c r="AS239" s="82"/>
      <c r="AT239" s="82"/>
      <c r="AU239" s="103"/>
      <c r="AV239" s="80"/>
      <c r="AW239" s="82"/>
      <c r="AX239" s="82"/>
      <c r="AY239" s="82"/>
      <c r="AZ239" s="82"/>
      <c r="BA239" s="82"/>
      <c r="BB239" s="82"/>
      <c r="BC239" s="82"/>
      <c r="BD239" s="80"/>
      <c r="BE239" s="85" t="s">
        <v>130</v>
      </c>
      <c r="BF239" s="85"/>
      <c r="BG239" s="177" t="str">
        <f>IF(OR(Table14[[#This Row],[Volts]]&gt;50,Table14[[#This Row],[Amps]]&gt;100),"Yes","No")</f>
        <v>No</v>
      </c>
      <c r="BH239" s="82"/>
      <c r="BI239" s="82"/>
      <c r="BJ239" s="80"/>
      <c r="BK239" s="95" t="s">
        <v>612</v>
      </c>
      <c r="BL239" s="72" t="str">
        <f>CONCATENATE($BL$5,Table14[[#This Row],[WBS Name]])</f>
        <v>C_Vacuum</v>
      </c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</row>
    <row r="240" spans="1:105" ht="25.85" x14ac:dyDescent="0.2">
      <c r="A240" s="258" t="s">
        <v>644</v>
      </c>
      <c r="B240" s="179">
        <f t="shared" si="17"/>
        <v>121.3</v>
      </c>
      <c r="C240" s="176" t="str">
        <f t="shared" si="14"/>
        <v>121.3.06</v>
      </c>
      <c r="D240" s="70" t="s">
        <v>134</v>
      </c>
      <c r="E240" s="70" t="s">
        <v>102</v>
      </c>
      <c r="F240" s="140" t="s">
        <v>103</v>
      </c>
      <c r="G240" s="92" t="s">
        <v>635</v>
      </c>
      <c r="H240" s="92"/>
      <c r="I240" s="82" t="s">
        <v>19</v>
      </c>
      <c r="J240" s="92"/>
      <c r="K240" s="92"/>
      <c r="L240" s="80">
        <v>2</v>
      </c>
      <c r="M240" s="80" t="s">
        <v>253</v>
      </c>
      <c r="N240" s="80" t="s">
        <v>107</v>
      </c>
      <c r="O240" s="77">
        <f t="shared" si="15"/>
        <v>0.05</v>
      </c>
      <c r="P240" s="132" t="s">
        <v>108</v>
      </c>
      <c r="Q240" s="137"/>
      <c r="R240" s="137"/>
      <c r="S240" s="137"/>
      <c r="T240" s="82"/>
      <c r="U240" s="82"/>
      <c r="V240" s="82"/>
      <c r="W240" s="82"/>
      <c r="X240" s="91" t="s">
        <v>215</v>
      </c>
      <c r="Y240" s="91" t="s">
        <v>215</v>
      </c>
      <c r="Z240" s="137"/>
      <c r="AA240" s="137"/>
      <c r="AB240" s="137"/>
      <c r="AC240" s="91">
        <v>0</v>
      </c>
      <c r="AD240" s="82" t="s">
        <v>113</v>
      </c>
      <c r="AE240" s="91">
        <v>0.5</v>
      </c>
      <c r="AF240" s="84">
        <f>Table14[[#This Row],[Quantity]]*Table14[[#This Row],[Heat Load (KW)]]</f>
        <v>1</v>
      </c>
      <c r="AG240" s="91">
        <v>0.5</v>
      </c>
      <c r="AH240" s="137"/>
      <c r="AI240" s="137"/>
      <c r="AJ240" s="137"/>
      <c r="AK240" s="137"/>
      <c r="AL240" s="132"/>
      <c r="AM240" s="91"/>
      <c r="AN240" s="91"/>
      <c r="AO24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40" s="192">
        <f>Table14[[#This Row],[Volt-Amperes]]*Table14[[#This Row],[Quantity]]/1000</f>
        <v>0</v>
      </c>
      <c r="AQ240" s="82">
        <v>100</v>
      </c>
      <c r="AR240" s="74">
        <f>Table14[[#This Row],[Quantity]]*Table14[[#This Row],[Volt-Amperes]]*(10^-3)*Table14[[#This Row],[Power Factor (%)]]*0.01</f>
        <v>0</v>
      </c>
      <c r="AS240" s="82"/>
      <c r="AT240" s="82"/>
      <c r="AU240" s="103"/>
      <c r="AV240" s="80"/>
      <c r="AW240" s="82"/>
      <c r="AX240" s="82"/>
      <c r="AY240" s="82"/>
      <c r="AZ240" s="82" t="s">
        <v>118</v>
      </c>
      <c r="BA240" s="82" t="s">
        <v>119</v>
      </c>
      <c r="BB240" s="82" t="s">
        <v>120</v>
      </c>
      <c r="BC240" s="82" t="s">
        <v>211</v>
      </c>
      <c r="BD240" s="80" t="s">
        <v>116</v>
      </c>
      <c r="BE240" s="85"/>
      <c r="BF240" s="85">
        <v>4</v>
      </c>
      <c r="BG240" s="177" t="str">
        <f>IF(OR(Table14[[#This Row],[Volts]]&gt;50,Table14[[#This Row],[Amps]]&gt;100),"Yes","No")</f>
        <v>No</v>
      </c>
      <c r="BH240" s="82"/>
      <c r="BI240" s="82"/>
      <c r="BJ240" s="80" t="s">
        <v>123</v>
      </c>
      <c r="BK240" s="95" t="s">
        <v>585</v>
      </c>
      <c r="BL240" s="72" t="str">
        <f>CONCATENATE($BL$5,Table14[[#This Row],[WBS Name]])</f>
        <v>C_Vacuum</v>
      </c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</row>
    <row r="241" spans="1:105" ht="25.85" x14ac:dyDescent="0.2">
      <c r="A241" s="258" t="s">
        <v>645</v>
      </c>
      <c r="B241" s="179">
        <f t="shared" si="17"/>
        <v>121.3</v>
      </c>
      <c r="C241" s="176" t="str">
        <f t="shared" si="14"/>
        <v>121.3.06</v>
      </c>
      <c r="D241" s="70" t="s">
        <v>134</v>
      </c>
      <c r="E241" s="70" t="s">
        <v>158</v>
      </c>
      <c r="F241" s="140" t="s">
        <v>171</v>
      </c>
      <c r="G241" s="92" t="s">
        <v>635</v>
      </c>
      <c r="H241" s="92"/>
      <c r="I241" s="82" t="s">
        <v>572</v>
      </c>
      <c r="J241" s="92"/>
      <c r="K241" s="92"/>
      <c r="L241" s="80">
        <v>53</v>
      </c>
      <c r="M241" s="80" t="s">
        <v>253</v>
      </c>
      <c r="N241" s="80" t="s">
        <v>107</v>
      </c>
      <c r="O241" s="77">
        <f t="shared" si="15"/>
        <v>0.05</v>
      </c>
      <c r="P241" s="132" t="s">
        <v>574</v>
      </c>
      <c r="Q241" s="91">
        <v>8</v>
      </c>
      <c r="R241" s="137"/>
      <c r="S241" s="137"/>
      <c r="T241" s="82"/>
      <c r="U241" s="82"/>
      <c r="V241" s="82"/>
      <c r="W241" s="82"/>
      <c r="X241" s="91" t="s">
        <v>215</v>
      </c>
      <c r="Y241" s="91" t="s">
        <v>215</v>
      </c>
      <c r="Z241" s="137"/>
      <c r="AA241" s="137"/>
      <c r="AB241" s="137"/>
      <c r="AC241" s="91">
        <v>0</v>
      </c>
      <c r="AD241" s="82" t="s">
        <v>113</v>
      </c>
      <c r="AE241" s="91">
        <v>0.1</v>
      </c>
      <c r="AF241" s="84">
        <f>Table14[[#This Row],[Quantity]]*Table14[[#This Row],[Heat Load (KW)]]</f>
        <v>5.3000000000000007</v>
      </c>
      <c r="AG241" s="91">
        <v>0.1</v>
      </c>
      <c r="AH241" s="137"/>
      <c r="AI241" s="137"/>
      <c r="AJ241" s="137"/>
      <c r="AK241" s="137"/>
      <c r="AL241" s="132"/>
      <c r="AM241" s="91"/>
      <c r="AN241" s="91"/>
      <c r="AO24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41" s="192">
        <f>Table14[[#This Row],[Volt-Amperes]]*Table14[[#This Row],[Quantity]]/1000</f>
        <v>0</v>
      </c>
      <c r="AQ241" s="82">
        <v>100</v>
      </c>
      <c r="AR241" s="74">
        <f>Table14[[#This Row],[Quantity]]*Table14[[#This Row],[Volt-Amperes]]*(10^-3)*Table14[[#This Row],[Power Factor (%)]]*0.01</f>
        <v>0</v>
      </c>
      <c r="AS241" s="82"/>
      <c r="AT241" s="82"/>
      <c r="AU241" s="103"/>
      <c r="AV241" s="80"/>
      <c r="AW241" s="82"/>
      <c r="AX241" s="82"/>
      <c r="AY241" s="82"/>
      <c r="AZ241" s="82"/>
      <c r="BA241" s="82"/>
      <c r="BB241" s="82"/>
      <c r="BC241" s="82"/>
      <c r="BD241" s="80"/>
      <c r="BE241" s="85" t="s">
        <v>122</v>
      </c>
      <c r="BF241" s="85">
        <v>53</v>
      </c>
      <c r="BG241" s="177" t="str">
        <f>IF(OR(Table14[[#This Row],[Volts]]&gt;50,Table14[[#This Row],[Amps]]&gt;100),"Yes","No")</f>
        <v>No</v>
      </c>
      <c r="BH241" s="82"/>
      <c r="BI241" s="82"/>
      <c r="BJ241" s="80"/>
      <c r="BK241" s="95" t="s">
        <v>575</v>
      </c>
      <c r="BL241" s="72" t="str">
        <f>CONCATENATE($BL$5,Table14[[#This Row],[WBS Name]])</f>
        <v>C_Vacuum</v>
      </c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</row>
    <row r="242" spans="1:105" ht="25.85" x14ac:dyDescent="0.2">
      <c r="A242" s="258" t="s">
        <v>646</v>
      </c>
      <c r="B242" s="179">
        <f t="shared" si="17"/>
        <v>121.3</v>
      </c>
      <c r="C242" s="176" t="str">
        <f t="shared" si="14"/>
        <v>121.3.06</v>
      </c>
      <c r="D242" s="70" t="s">
        <v>134</v>
      </c>
      <c r="E242" s="70" t="s">
        <v>102</v>
      </c>
      <c r="F242" s="140" t="s">
        <v>103</v>
      </c>
      <c r="G242" s="92" t="s">
        <v>635</v>
      </c>
      <c r="H242" s="92"/>
      <c r="I242" s="82" t="s">
        <v>577</v>
      </c>
      <c r="J242" s="92"/>
      <c r="K242" s="92"/>
      <c r="L242" s="80">
        <v>53</v>
      </c>
      <c r="M242" s="80" t="s">
        <v>253</v>
      </c>
      <c r="N242" s="80" t="s">
        <v>107</v>
      </c>
      <c r="O242" s="77">
        <f t="shared" si="15"/>
        <v>0.05</v>
      </c>
      <c r="P242" s="132" t="s">
        <v>245</v>
      </c>
      <c r="Q242" s="137"/>
      <c r="R242" s="137"/>
      <c r="S242" s="137"/>
      <c r="T242" s="82"/>
      <c r="U242" s="82"/>
      <c r="V242" s="82"/>
      <c r="W242" s="82"/>
      <c r="X242" s="91" t="s">
        <v>215</v>
      </c>
      <c r="Y242" s="91" t="s">
        <v>215</v>
      </c>
      <c r="Z242" s="137"/>
      <c r="AA242" s="137"/>
      <c r="AB242" s="137"/>
      <c r="AC242" s="91">
        <v>0</v>
      </c>
      <c r="AD242" s="82" t="s">
        <v>113</v>
      </c>
      <c r="AE242" s="91">
        <v>0.1</v>
      </c>
      <c r="AF242" s="84">
        <f>Table14[[#This Row],[Quantity]]*Table14[[#This Row],[Heat Load (KW)]]</f>
        <v>5.3000000000000007</v>
      </c>
      <c r="AG242" s="91">
        <v>0.1</v>
      </c>
      <c r="AH242" s="137"/>
      <c r="AI242" s="137"/>
      <c r="AJ242" s="137"/>
      <c r="AK242" s="137"/>
      <c r="AL242" s="132" t="s">
        <v>210</v>
      </c>
      <c r="AM242" s="91">
        <v>24</v>
      </c>
      <c r="AN242" s="91">
        <v>0.35</v>
      </c>
      <c r="AO24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14.549226783578566</v>
      </c>
      <c r="AP242" s="192">
        <f>Table14[[#This Row],[Volt-Amperes]]*Table14[[#This Row],[Quantity]]/1000</f>
        <v>0.77110901952966404</v>
      </c>
      <c r="AQ242" s="82">
        <v>100</v>
      </c>
      <c r="AR242" s="74">
        <f>Table14[[#This Row],[Quantity]]*Table14[[#This Row],[Volt-Amperes]]*(10^-3)*Table14[[#This Row],[Power Factor (%)]]*0.01</f>
        <v>0.77110901952966404</v>
      </c>
      <c r="AS242" s="82"/>
      <c r="AT242" s="82"/>
      <c r="AU242" s="103"/>
      <c r="AV242" s="80"/>
      <c r="AW242" s="82"/>
      <c r="AX242" s="82"/>
      <c r="AY242" s="82"/>
      <c r="AZ242" s="82"/>
      <c r="BA242" s="82"/>
      <c r="BB242" s="82"/>
      <c r="BC242" s="82"/>
      <c r="BD242" s="80"/>
      <c r="BE242" s="85" t="s">
        <v>122</v>
      </c>
      <c r="BF242" s="85"/>
      <c r="BG242" s="177" t="str">
        <f>IF(OR(Table14[[#This Row],[Volts]]&gt;50,Table14[[#This Row],[Amps]]&gt;100),"Yes","No")</f>
        <v>No</v>
      </c>
      <c r="BH242" s="82"/>
      <c r="BI242" s="82"/>
      <c r="BJ242" s="80"/>
      <c r="BK242" s="95"/>
      <c r="BL242" s="72" t="str">
        <f>CONCATENATE($BL$5,Table14[[#This Row],[WBS Name]])</f>
        <v>C_Vacuum</v>
      </c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</row>
    <row r="243" spans="1:105" ht="27.7" customHeight="1" x14ac:dyDescent="0.2">
      <c r="A243" s="258" t="s">
        <v>647</v>
      </c>
      <c r="B243" s="179">
        <f t="shared" si="17"/>
        <v>121.3</v>
      </c>
      <c r="C243" s="176" t="str">
        <f t="shared" si="14"/>
        <v>121.3.06</v>
      </c>
      <c r="D243" s="70" t="s">
        <v>134</v>
      </c>
      <c r="E243" s="70" t="s">
        <v>102</v>
      </c>
      <c r="F243" s="140" t="s">
        <v>103</v>
      </c>
      <c r="G243" s="92" t="s">
        <v>635</v>
      </c>
      <c r="H243" s="92"/>
      <c r="I243" s="82" t="s">
        <v>611</v>
      </c>
      <c r="J243" s="92"/>
      <c r="K243" s="92"/>
      <c r="L243" s="80">
        <v>2</v>
      </c>
      <c r="M243" s="80" t="s">
        <v>253</v>
      </c>
      <c r="N243" s="80" t="s">
        <v>107</v>
      </c>
      <c r="O243" s="77">
        <f t="shared" si="15"/>
        <v>0.05</v>
      </c>
      <c r="P243" s="132" t="s">
        <v>245</v>
      </c>
      <c r="Q243" s="137"/>
      <c r="R243" s="137"/>
      <c r="S243" s="137"/>
      <c r="T243" s="82"/>
      <c r="U243" s="82"/>
      <c r="V243" s="82"/>
      <c r="W243" s="82"/>
      <c r="X243" s="91" t="s">
        <v>215</v>
      </c>
      <c r="Y243" s="91" t="s">
        <v>215</v>
      </c>
      <c r="Z243" s="137"/>
      <c r="AA243" s="137"/>
      <c r="AB243" s="137"/>
      <c r="AC243" s="91">
        <v>0</v>
      </c>
      <c r="AD243" s="82" t="s">
        <v>113</v>
      </c>
      <c r="AE243" s="91"/>
      <c r="AF243" s="84">
        <f>Table14[[#This Row],[Quantity]]*Table14[[#This Row],[Heat Load (KW)]]</f>
        <v>0</v>
      </c>
      <c r="AG243" s="91"/>
      <c r="AH243" s="137"/>
      <c r="AI243" s="137"/>
      <c r="AJ243" s="137"/>
      <c r="AK243" s="137"/>
      <c r="AL243" s="132" t="s">
        <v>210</v>
      </c>
      <c r="AM243" s="91">
        <v>24</v>
      </c>
      <c r="AN243" s="91">
        <v>18</v>
      </c>
      <c r="AO24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748.2459488697549</v>
      </c>
      <c r="AP243" s="192">
        <f>Table14[[#This Row],[Volt-Amperes]]*Table14[[#This Row],[Quantity]]/1000</f>
        <v>1.4964918977395099</v>
      </c>
      <c r="AQ243" s="82">
        <v>100</v>
      </c>
      <c r="AR243" s="74">
        <f>Table14[[#This Row],[Quantity]]*Table14[[#This Row],[Volt-Amperes]]*(10^-3)*Table14[[#This Row],[Power Factor (%)]]*0.01</f>
        <v>1.4964918977395099</v>
      </c>
      <c r="AS243" s="82"/>
      <c r="AT243" s="82"/>
      <c r="AU243" s="103"/>
      <c r="AV243" s="80"/>
      <c r="AW243" s="82"/>
      <c r="AX243" s="82"/>
      <c r="AY243" s="82"/>
      <c r="AZ243" s="82"/>
      <c r="BA243" s="82"/>
      <c r="BB243" s="82"/>
      <c r="BC243" s="82"/>
      <c r="BD243" s="80"/>
      <c r="BE243" s="85" t="s">
        <v>601</v>
      </c>
      <c r="BF243" s="85"/>
      <c r="BG243" s="177" t="str">
        <f>IF(OR(Table14[[#This Row],[Volts]]&gt;50,Table14[[#This Row],[Amps]]&gt;100),"Yes","No")</f>
        <v>No</v>
      </c>
      <c r="BH243" s="82"/>
      <c r="BI243" s="82"/>
      <c r="BJ243" s="80"/>
      <c r="BK243" s="95" t="s">
        <v>612</v>
      </c>
      <c r="BL243" s="72" t="str">
        <f>CONCATENATE($BL$5,Table14[[#This Row],[WBS Name]])</f>
        <v>C_Vacuum</v>
      </c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</row>
    <row r="244" spans="1:105" ht="30.4" customHeight="1" x14ac:dyDescent="0.2">
      <c r="A244" s="258" t="s">
        <v>648</v>
      </c>
      <c r="B244" s="179">
        <f t="shared" si="17"/>
        <v>121.3</v>
      </c>
      <c r="C244" s="176" t="str">
        <f t="shared" si="14"/>
        <v>121.3.06</v>
      </c>
      <c r="D244" s="70" t="s">
        <v>134</v>
      </c>
      <c r="E244" s="70" t="s">
        <v>158</v>
      </c>
      <c r="F244" s="140" t="s">
        <v>171</v>
      </c>
      <c r="G244" s="92" t="s">
        <v>635</v>
      </c>
      <c r="H244" s="92"/>
      <c r="I244" s="82" t="s">
        <v>579</v>
      </c>
      <c r="J244" s="92"/>
      <c r="K244" s="92"/>
      <c r="L244" s="80">
        <v>8</v>
      </c>
      <c r="M244" s="80" t="s">
        <v>253</v>
      </c>
      <c r="N244" s="80" t="s">
        <v>107</v>
      </c>
      <c r="O244" s="77">
        <f t="shared" si="15"/>
        <v>0.05</v>
      </c>
      <c r="P244" s="132" t="s">
        <v>574</v>
      </c>
      <c r="Q244" s="137"/>
      <c r="R244" s="137"/>
      <c r="S244" s="137"/>
      <c r="T244" s="82"/>
      <c r="U244" s="82"/>
      <c r="V244" s="82"/>
      <c r="W244" s="82"/>
      <c r="X244" s="91" t="s">
        <v>215</v>
      </c>
      <c r="Y244" s="91" t="s">
        <v>215</v>
      </c>
      <c r="Z244" s="137"/>
      <c r="AA244" s="137"/>
      <c r="AB244" s="137"/>
      <c r="AC244" s="91">
        <v>0</v>
      </c>
      <c r="AD244" s="82" t="s">
        <v>113</v>
      </c>
      <c r="AE244" s="91">
        <v>0.1</v>
      </c>
      <c r="AF244" s="84">
        <f>Table14[[#This Row],[Quantity]]*Table14[[#This Row],[Heat Load (KW)]]</f>
        <v>0.8</v>
      </c>
      <c r="AG244" s="91">
        <v>0.1</v>
      </c>
      <c r="AH244" s="137"/>
      <c r="AI244" s="137"/>
      <c r="AJ244" s="137"/>
      <c r="AK244" s="137"/>
      <c r="AL244" s="132"/>
      <c r="AM244" s="91"/>
      <c r="AN244" s="91"/>
      <c r="AO24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44" s="192">
        <f>Table14[[#This Row],[Volt-Amperes]]*Table14[[#This Row],[Quantity]]/1000</f>
        <v>0</v>
      </c>
      <c r="AQ244" s="82">
        <v>100</v>
      </c>
      <c r="AR244" s="74">
        <f>Table14[[#This Row],[Quantity]]*Table14[[#This Row],[Volt-Amperes]]*(10^-3)*Table14[[#This Row],[Power Factor (%)]]*0.01</f>
        <v>0</v>
      </c>
      <c r="AS244" s="82"/>
      <c r="AT244" s="82"/>
      <c r="AU244" s="103"/>
      <c r="AV244" s="80"/>
      <c r="AW244" s="82"/>
      <c r="AX244" s="82"/>
      <c r="AY244" s="82"/>
      <c r="AZ244" s="82"/>
      <c r="BA244" s="82"/>
      <c r="BB244" s="82"/>
      <c r="BC244" s="82"/>
      <c r="BD244" s="80"/>
      <c r="BE244" s="85" t="s">
        <v>122</v>
      </c>
      <c r="BF244" s="85">
        <v>8</v>
      </c>
      <c r="BG244" s="177" t="str">
        <f>IF(OR(Table14[[#This Row],[Volts]]&gt;50,Table14[[#This Row],[Amps]]&gt;100),"Yes","No")</f>
        <v>No</v>
      </c>
      <c r="BH244" s="82"/>
      <c r="BI244" s="82"/>
      <c r="BJ244" s="80"/>
      <c r="BK244" s="95"/>
      <c r="BL244" s="72" t="str">
        <f>CONCATENATE($BL$5,Table14[[#This Row],[WBS Name]])</f>
        <v>C_Vacuum</v>
      </c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</row>
    <row r="245" spans="1:105" ht="28.4" customHeight="1" x14ac:dyDescent="0.2">
      <c r="A245" s="258" t="s">
        <v>649</v>
      </c>
      <c r="B245" s="179">
        <f t="shared" si="17"/>
        <v>121.3</v>
      </c>
      <c r="C245" s="176" t="str">
        <f t="shared" si="14"/>
        <v>121.3.06</v>
      </c>
      <c r="D245" s="70" t="s">
        <v>134</v>
      </c>
      <c r="E245" s="70" t="s">
        <v>158</v>
      </c>
      <c r="F245" s="140" t="s">
        <v>171</v>
      </c>
      <c r="G245" s="92" t="s">
        <v>635</v>
      </c>
      <c r="H245" s="92"/>
      <c r="I245" s="82" t="s">
        <v>581</v>
      </c>
      <c r="J245" s="92"/>
      <c r="K245" s="92"/>
      <c r="L245" s="80">
        <v>8</v>
      </c>
      <c r="M245" s="80" t="s">
        <v>253</v>
      </c>
      <c r="N245" s="80" t="s">
        <v>107</v>
      </c>
      <c r="O245" s="77">
        <f t="shared" si="15"/>
        <v>0.05</v>
      </c>
      <c r="P245" s="132" t="s">
        <v>574</v>
      </c>
      <c r="Q245" s="137"/>
      <c r="R245" s="137"/>
      <c r="S245" s="137"/>
      <c r="T245" s="82"/>
      <c r="U245" s="82"/>
      <c r="V245" s="82"/>
      <c r="W245" s="82"/>
      <c r="X245" s="91" t="s">
        <v>215</v>
      </c>
      <c r="Y245" s="91" t="s">
        <v>215</v>
      </c>
      <c r="Z245" s="137"/>
      <c r="AA245" s="137"/>
      <c r="AB245" s="137"/>
      <c r="AC245" s="91">
        <v>0</v>
      </c>
      <c r="AD245" s="82" t="s">
        <v>113</v>
      </c>
      <c r="AE245" s="91">
        <v>0.1</v>
      </c>
      <c r="AF245" s="84">
        <f>Table14[[#This Row],[Quantity]]*Table14[[#This Row],[Heat Load (KW)]]</f>
        <v>0.8</v>
      </c>
      <c r="AG245" s="91">
        <v>0.1</v>
      </c>
      <c r="AH245" s="137"/>
      <c r="AI245" s="137"/>
      <c r="AJ245" s="137"/>
      <c r="AK245" s="137"/>
      <c r="AL245" s="132"/>
      <c r="AM245" s="91"/>
      <c r="AN245" s="91"/>
      <c r="AO24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45" s="192">
        <f>Table14[[#This Row],[Volt-Amperes]]*Table14[[#This Row],[Quantity]]/1000</f>
        <v>0</v>
      </c>
      <c r="AQ245" s="82">
        <v>100</v>
      </c>
      <c r="AR245" s="74">
        <f>Table14[[#This Row],[Quantity]]*Table14[[#This Row],[Volt-Amperes]]*(10^-3)*Table14[[#This Row],[Power Factor (%)]]*0.01</f>
        <v>0</v>
      </c>
      <c r="AS245" s="82"/>
      <c r="AT245" s="82"/>
      <c r="AU245" s="103"/>
      <c r="AV245" s="80"/>
      <c r="AW245" s="82"/>
      <c r="AX245" s="82"/>
      <c r="AY245" s="82"/>
      <c r="AZ245" s="82"/>
      <c r="BA245" s="82"/>
      <c r="BB245" s="82"/>
      <c r="BC245" s="82"/>
      <c r="BD245" s="80"/>
      <c r="BE245" s="85" t="s">
        <v>122</v>
      </c>
      <c r="BF245" s="85">
        <v>8</v>
      </c>
      <c r="BG245" s="177" t="str">
        <f>IF(OR(Table14[[#This Row],[Volts]]&gt;50,Table14[[#This Row],[Amps]]&gt;100),"Yes","No")</f>
        <v>No</v>
      </c>
      <c r="BH245" s="82"/>
      <c r="BI245" s="82"/>
      <c r="BJ245" s="80"/>
      <c r="BK245" s="95"/>
      <c r="BL245" s="72" t="str">
        <f>CONCATENATE($BL$5,Table14[[#This Row],[WBS Name]])</f>
        <v>C_Vacuum</v>
      </c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</row>
    <row r="246" spans="1:105" ht="25.85" x14ac:dyDescent="0.2">
      <c r="A246" s="258" t="s">
        <v>650</v>
      </c>
      <c r="B246" s="179">
        <f t="shared" si="17"/>
        <v>121.3</v>
      </c>
      <c r="C246" s="176" t="str">
        <f t="shared" si="14"/>
        <v>121.3.06</v>
      </c>
      <c r="D246" s="70" t="s">
        <v>134</v>
      </c>
      <c r="E246" s="70" t="s">
        <v>102</v>
      </c>
      <c r="F246" s="140" t="s">
        <v>103</v>
      </c>
      <c r="G246" s="92" t="s">
        <v>635</v>
      </c>
      <c r="H246" s="92"/>
      <c r="I246" s="82" t="s">
        <v>583</v>
      </c>
      <c r="J246" s="92"/>
      <c r="K246" s="92"/>
      <c r="L246" s="80">
        <v>4</v>
      </c>
      <c r="M246" s="80" t="s">
        <v>253</v>
      </c>
      <c r="N246" s="80" t="s">
        <v>107</v>
      </c>
      <c r="O246" s="77">
        <f t="shared" si="15"/>
        <v>0.05</v>
      </c>
      <c r="P246" s="132" t="s">
        <v>245</v>
      </c>
      <c r="Q246" s="137"/>
      <c r="R246" s="137"/>
      <c r="S246" s="137"/>
      <c r="T246" s="82"/>
      <c r="U246" s="82"/>
      <c r="V246" s="82"/>
      <c r="W246" s="82"/>
      <c r="X246" s="91" t="s">
        <v>215</v>
      </c>
      <c r="Y246" s="91" t="s">
        <v>215</v>
      </c>
      <c r="Z246" s="137"/>
      <c r="AA246" s="137"/>
      <c r="AB246" s="137"/>
      <c r="AC246" s="91">
        <v>0</v>
      </c>
      <c r="AD246" s="82" t="s">
        <v>113</v>
      </c>
      <c r="AE246" s="91">
        <v>0.1</v>
      </c>
      <c r="AF246" s="84">
        <f>Table14[[#This Row],[Quantity]]*Table14[[#This Row],[Heat Load (KW)]]</f>
        <v>0.4</v>
      </c>
      <c r="AG246" s="91">
        <v>0.1</v>
      </c>
      <c r="AH246" s="137"/>
      <c r="AI246" s="137"/>
      <c r="AJ246" s="137"/>
      <c r="AK246" s="137"/>
      <c r="AL246" s="132" t="s">
        <v>114</v>
      </c>
      <c r="AM246" s="91">
        <v>120</v>
      </c>
      <c r="AN246" s="91">
        <v>0.5</v>
      </c>
      <c r="AO24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</v>
      </c>
      <c r="AP246" s="192">
        <f>Table14[[#This Row],[Volt-Amperes]]*Table14[[#This Row],[Quantity]]/1000</f>
        <v>0.24</v>
      </c>
      <c r="AQ246" s="82">
        <v>100</v>
      </c>
      <c r="AR246" s="74">
        <f>Table14[[#This Row],[Quantity]]*Table14[[#This Row],[Volt-Amperes]]*(10^-3)*Table14[[#This Row],[Power Factor (%)]]*0.01</f>
        <v>0.24</v>
      </c>
      <c r="AS246" s="82"/>
      <c r="AT246" s="82"/>
      <c r="AU246" s="103"/>
      <c r="AV246" s="80"/>
      <c r="AW246" s="82"/>
      <c r="AX246" s="82"/>
      <c r="AY246" s="82"/>
      <c r="AZ246" s="82"/>
      <c r="BA246" s="82"/>
      <c r="BB246" s="82"/>
      <c r="BC246" s="82"/>
      <c r="BD246" s="80"/>
      <c r="BE246" s="85" t="s">
        <v>122</v>
      </c>
      <c r="BF246" s="85">
        <v>4</v>
      </c>
      <c r="BG246" s="177" t="str">
        <f>IF(OR(Table14[[#This Row],[Volts]]&gt;50,Table14[[#This Row],[Amps]]&gt;100),"Yes","No")</f>
        <v>Yes</v>
      </c>
      <c r="BH246" s="82"/>
      <c r="BI246" s="82"/>
      <c r="BJ246" s="80"/>
      <c r="BK246" s="95"/>
      <c r="BL246" s="72" t="str">
        <f>CONCATENATE($BL$5,Table14[[#This Row],[WBS Name]])</f>
        <v>C_Vacuum</v>
      </c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</row>
    <row r="247" spans="1:105" ht="25.85" x14ac:dyDescent="0.2">
      <c r="A247" s="92" t="s">
        <v>651</v>
      </c>
      <c r="B247" s="179">
        <f t="shared" si="17"/>
        <v>121.4</v>
      </c>
      <c r="C247" s="176" t="str">
        <f t="shared" si="14"/>
        <v>121.4.02</v>
      </c>
      <c r="D247" s="19" t="s">
        <v>307</v>
      </c>
      <c r="E247" s="70" t="s">
        <v>221</v>
      </c>
      <c r="F247" s="76" t="s">
        <v>260</v>
      </c>
      <c r="G247" s="181" t="s">
        <v>261</v>
      </c>
      <c r="H247" s="20"/>
      <c r="I247" s="76" t="s">
        <v>652</v>
      </c>
      <c r="J247" s="181" t="s">
        <v>653</v>
      </c>
      <c r="K247" s="79"/>
      <c r="L247" s="81">
        <v>1</v>
      </c>
      <c r="M247" s="80" t="s">
        <v>253</v>
      </c>
      <c r="N247" s="80" t="s">
        <v>107</v>
      </c>
      <c r="O247" s="77">
        <f t="shared" ref="O247:O281" si="18">VLOOKUP($N247,SourceReq,2,FALSE)</f>
        <v>0.05</v>
      </c>
      <c r="P247" s="81" t="s">
        <v>108</v>
      </c>
      <c r="Q247" s="82">
        <v>70</v>
      </c>
      <c r="R247" s="82">
        <v>24</v>
      </c>
      <c r="S247" s="82">
        <v>60</v>
      </c>
      <c r="T247" s="86">
        <v>600</v>
      </c>
      <c r="U247" s="87"/>
      <c r="V247" s="81" t="s">
        <v>116</v>
      </c>
      <c r="W247" s="87" t="s">
        <v>109</v>
      </c>
      <c r="X247" s="132">
        <v>65</v>
      </c>
      <c r="Y247" s="132">
        <v>78</v>
      </c>
      <c r="Z247" s="139" t="s">
        <v>654</v>
      </c>
      <c r="AA247" s="90"/>
      <c r="AB247" s="87"/>
      <c r="AC247" s="87"/>
      <c r="AD247" s="82" t="s">
        <v>113</v>
      </c>
      <c r="AE247" s="91">
        <v>1.1200000000000001</v>
      </c>
      <c r="AF247" s="84">
        <f>Table14[[#This Row],[Quantity]]*Table14[[#This Row],[Heat Load (KW)]]</f>
        <v>1.1200000000000001</v>
      </c>
      <c r="AG247" s="251"/>
      <c r="AH247" s="137"/>
      <c r="AI247" s="137"/>
      <c r="AJ247" s="137"/>
      <c r="AK247" s="137"/>
      <c r="AL247" s="85" t="s">
        <v>154</v>
      </c>
      <c r="AM247" s="82">
        <v>480</v>
      </c>
      <c r="AN247" s="82">
        <v>7</v>
      </c>
      <c r="AO24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5819.690713431427</v>
      </c>
      <c r="AP247" s="192">
        <f>Table14[[#This Row],[Volt-Amperes]]*Table14[[#This Row],[Quantity]]/1000</f>
        <v>5.8196907134314273</v>
      </c>
      <c r="AQ247" s="86">
        <v>100</v>
      </c>
      <c r="AR247" s="74">
        <f>Table14[[#This Row],[Quantity]]*Table14[[#This Row],[Volt-Amperes]]*(10^-3)*Table14[[#This Row],[Power Factor (%)]]*0.01</f>
        <v>5.8196907134314282</v>
      </c>
      <c r="AS247" s="87"/>
      <c r="AT247" s="87"/>
      <c r="AU247" s="80"/>
      <c r="AV247" s="85"/>
      <c r="AW247" s="87" t="s">
        <v>116</v>
      </c>
      <c r="AX247" s="87"/>
      <c r="AY247" s="87"/>
      <c r="AZ247" s="137"/>
      <c r="BA247" s="137"/>
      <c r="BB247" s="137"/>
      <c r="BC247" s="137"/>
      <c r="BD247" s="87"/>
      <c r="BE247" s="87"/>
      <c r="BF247" s="87"/>
      <c r="BG247" s="178" t="str">
        <f>IF(OR(Table14[[#This Row],[Volts]]&gt;50,Table14[[#This Row],[Amps]]&gt;100),"Yes","No")</f>
        <v>Yes</v>
      </c>
      <c r="BH247" s="87"/>
      <c r="BI247" s="87"/>
      <c r="BJ247" s="87"/>
      <c r="BK247" s="89"/>
      <c r="BL247" s="72" t="str">
        <f>CONCATENATE($BL$5,Table14[[#This Row],[WBS Name]])</f>
        <v>C_WFE</v>
      </c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</row>
    <row r="248" spans="1:105" ht="25.85" x14ac:dyDescent="0.2">
      <c r="A248" s="76" t="s">
        <v>655</v>
      </c>
      <c r="B248" s="179">
        <f t="shared" si="17"/>
        <v>121.4</v>
      </c>
      <c r="C248" s="176" t="str">
        <f t="shared" si="14"/>
        <v>121.4.02</v>
      </c>
      <c r="D248" s="19" t="s">
        <v>307</v>
      </c>
      <c r="E248" s="70" t="s">
        <v>221</v>
      </c>
      <c r="F248" s="20" t="s">
        <v>260</v>
      </c>
      <c r="G248" s="20" t="s">
        <v>261</v>
      </c>
      <c r="H248" s="20"/>
      <c r="I248" s="76" t="s">
        <v>652</v>
      </c>
      <c r="J248" s="76" t="s">
        <v>653</v>
      </c>
      <c r="K248" s="20"/>
      <c r="L248" s="96">
        <v>0</v>
      </c>
      <c r="M248" s="80" t="s">
        <v>253</v>
      </c>
      <c r="N248" s="80" t="s">
        <v>107</v>
      </c>
      <c r="O248" s="77">
        <f t="shared" si="18"/>
        <v>0.05</v>
      </c>
      <c r="P248" s="137"/>
      <c r="Q248" s="137"/>
      <c r="R248" s="137"/>
      <c r="S248" s="137"/>
      <c r="T248" s="82"/>
      <c r="U248" s="82"/>
      <c r="V248" s="82"/>
      <c r="W248" s="82"/>
      <c r="X248" s="137"/>
      <c r="Y248" s="137"/>
      <c r="Z248" s="137"/>
      <c r="AA248" s="83"/>
      <c r="AB248" s="82"/>
      <c r="AC248" s="82"/>
      <c r="AD248" s="91" t="s">
        <v>656</v>
      </c>
      <c r="AE248" s="82">
        <v>38</v>
      </c>
      <c r="AF248" s="84">
        <f>L247*Table14[[#This Row],[Heat Load (KW)]]</f>
        <v>38</v>
      </c>
      <c r="AG248" s="137"/>
      <c r="AH248" s="137"/>
      <c r="AI248" s="137"/>
      <c r="AJ248" s="137"/>
      <c r="AK248" s="137"/>
      <c r="AL248" s="343" t="s">
        <v>114</v>
      </c>
      <c r="AM248" s="341">
        <v>120</v>
      </c>
      <c r="AN248" s="341">
        <v>5</v>
      </c>
      <c r="AO24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248" s="192">
        <f>Table14[[#This Row],[Volt-Amperes]]*L247/1000</f>
        <v>0.6</v>
      </c>
      <c r="AQ248" s="86">
        <v>100</v>
      </c>
      <c r="AR248" s="74">
        <f>L247*Table14[[#This Row],[Volt-Amperes]]*(10^-3)*Table14[[#This Row],[Power Factor (%)]]*0.01</f>
        <v>0.6</v>
      </c>
      <c r="AS248" s="86"/>
      <c r="AT248" s="86"/>
      <c r="AU248" s="103"/>
      <c r="AV248" s="80"/>
      <c r="AW248" s="87"/>
      <c r="AX248" s="86"/>
      <c r="AY248" s="86"/>
      <c r="AZ248" s="137"/>
      <c r="BA248" s="137"/>
      <c r="BB248" s="137"/>
      <c r="BC248" s="137"/>
      <c r="BD248" s="81"/>
      <c r="BE248" s="87"/>
      <c r="BF248" s="87"/>
      <c r="BG248" s="177" t="str">
        <f>IF(OR(Table14[[#This Row],[Volts]]&gt;50,Table14[[#This Row],[Amps]]&gt;100),"Yes","No")</f>
        <v>Yes</v>
      </c>
      <c r="BH248" s="86"/>
      <c r="BI248" s="86"/>
      <c r="BJ248" s="86"/>
      <c r="BK248" s="89" t="s">
        <v>657</v>
      </c>
      <c r="BL248" s="72" t="str">
        <f>CONCATENATE($BL$5,Table14[[#This Row],[WBS Name]])</f>
        <v>C_WFE</v>
      </c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</row>
    <row r="249" spans="1:105" ht="47.9" customHeight="1" x14ac:dyDescent="0.2">
      <c r="A249" s="92" t="s">
        <v>658</v>
      </c>
      <c r="B249" s="179">
        <f t="shared" si="17"/>
        <v>121.4</v>
      </c>
      <c r="C249" s="176" t="str">
        <f t="shared" si="14"/>
        <v>121.4.02</v>
      </c>
      <c r="D249" s="70" t="s">
        <v>307</v>
      </c>
      <c r="E249" s="70" t="s">
        <v>221</v>
      </c>
      <c r="F249" s="92" t="s">
        <v>260</v>
      </c>
      <c r="G249" s="140" t="s">
        <v>261</v>
      </c>
      <c r="H249" s="71"/>
      <c r="I249" s="92" t="s">
        <v>652</v>
      </c>
      <c r="J249" s="140" t="s">
        <v>659</v>
      </c>
      <c r="K249" s="182"/>
      <c r="L249" s="80">
        <v>1</v>
      </c>
      <c r="M249" s="80" t="s">
        <v>253</v>
      </c>
      <c r="N249" s="80" t="s">
        <v>107</v>
      </c>
      <c r="O249" s="77">
        <f t="shared" si="18"/>
        <v>0.05</v>
      </c>
      <c r="P249" s="80" t="s">
        <v>108</v>
      </c>
      <c r="Q249" s="82">
        <v>88</v>
      </c>
      <c r="R249" s="82">
        <v>24</v>
      </c>
      <c r="S249" s="82">
        <v>70</v>
      </c>
      <c r="T249" s="82">
        <v>1200</v>
      </c>
      <c r="U249" s="85"/>
      <c r="V249" s="80" t="s">
        <v>116</v>
      </c>
      <c r="W249" s="85" t="s">
        <v>109</v>
      </c>
      <c r="X249" s="132">
        <v>65</v>
      </c>
      <c r="Y249" s="132">
        <v>78</v>
      </c>
      <c r="Z249" s="139" t="s">
        <v>654</v>
      </c>
      <c r="AA249" s="185"/>
      <c r="AB249" s="85"/>
      <c r="AC249" s="85"/>
      <c r="AD249" s="82" t="s">
        <v>113</v>
      </c>
      <c r="AE249" s="91">
        <v>2.2400000000000002</v>
      </c>
      <c r="AF249" s="84">
        <f>Table14[[#This Row],[Quantity]]*Table14[[#This Row],[Heat Load (KW)]]</f>
        <v>2.2400000000000002</v>
      </c>
      <c r="AG249" s="251"/>
      <c r="AH249" s="137"/>
      <c r="AI249" s="137"/>
      <c r="AJ249" s="137"/>
      <c r="AK249" s="137"/>
      <c r="AL249" s="85" t="s">
        <v>154</v>
      </c>
      <c r="AM249" s="82">
        <v>480</v>
      </c>
      <c r="AN249" s="82">
        <v>13.4</v>
      </c>
      <c r="AO24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11140.550794283017</v>
      </c>
      <c r="AP249" s="192">
        <f>Table14[[#This Row],[Volt-Amperes]]*Table14[[#This Row],[Quantity]]/1000</f>
        <v>11.140550794283017</v>
      </c>
      <c r="AQ249" s="82">
        <v>100</v>
      </c>
      <c r="AR249" s="74">
        <f>Table14[[#This Row],[Quantity]]*Table14[[#This Row],[Volt-Amperes]]*(10^-3)*Table14[[#This Row],[Power Factor (%)]]*0.01</f>
        <v>11.140550794283017</v>
      </c>
      <c r="AS249" s="85"/>
      <c r="AT249" s="85"/>
      <c r="AU249" s="80"/>
      <c r="AV249" s="85"/>
      <c r="AW249" s="85" t="s">
        <v>116</v>
      </c>
      <c r="AX249" s="85"/>
      <c r="AY249" s="85"/>
      <c r="AZ249" s="137"/>
      <c r="BA249" s="137"/>
      <c r="BB249" s="137"/>
      <c r="BC249" s="137"/>
      <c r="BD249" s="85"/>
      <c r="BE249" s="85"/>
      <c r="BF249" s="85"/>
      <c r="BG249" s="178" t="str">
        <f>IF(OR(Table14[[#This Row],[Volts]]&gt;50,Table14[[#This Row],[Amps]]&gt;100),"Yes","No")</f>
        <v>Yes</v>
      </c>
      <c r="BH249" s="85"/>
      <c r="BI249" s="85"/>
      <c r="BJ249" s="85"/>
      <c r="BK249" s="95"/>
      <c r="BL249" s="72" t="str">
        <f>CONCATENATE($BL$5,Table14[[#This Row],[WBS Name]])</f>
        <v>C_WFE</v>
      </c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</row>
    <row r="250" spans="1:105" ht="25.85" x14ac:dyDescent="0.2">
      <c r="A250" s="76" t="s">
        <v>660</v>
      </c>
      <c r="B250" s="179">
        <f t="shared" si="17"/>
        <v>121.4</v>
      </c>
      <c r="C250" s="176" t="str">
        <f t="shared" si="14"/>
        <v>121.4.02</v>
      </c>
      <c r="D250" s="19" t="s">
        <v>307</v>
      </c>
      <c r="E250" s="70" t="s">
        <v>221</v>
      </c>
      <c r="F250" s="20" t="s">
        <v>260</v>
      </c>
      <c r="G250" s="20" t="s">
        <v>261</v>
      </c>
      <c r="H250" s="20"/>
      <c r="I250" s="76" t="s">
        <v>652</v>
      </c>
      <c r="J250" s="76" t="s">
        <v>659</v>
      </c>
      <c r="K250" s="20"/>
      <c r="L250" s="96">
        <v>0</v>
      </c>
      <c r="M250" s="80" t="s">
        <v>253</v>
      </c>
      <c r="N250" s="80" t="s">
        <v>107</v>
      </c>
      <c r="O250" s="77">
        <f t="shared" si="18"/>
        <v>0.05</v>
      </c>
      <c r="P250" s="137"/>
      <c r="Q250" s="137"/>
      <c r="R250" s="137"/>
      <c r="S250" s="137"/>
      <c r="T250" s="82"/>
      <c r="U250" s="82"/>
      <c r="V250" s="82"/>
      <c r="W250" s="82"/>
      <c r="X250" s="137"/>
      <c r="Y250" s="137"/>
      <c r="Z250" s="137"/>
      <c r="AA250" s="83"/>
      <c r="AB250" s="82"/>
      <c r="AC250" s="82"/>
      <c r="AD250" s="91" t="s">
        <v>656</v>
      </c>
      <c r="AE250" s="82">
        <v>65</v>
      </c>
      <c r="AF250" s="84">
        <f>L249*Table14[[#This Row],[Heat Load (KW)]]</f>
        <v>65</v>
      </c>
      <c r="AG250" s="137"/>
      <c r="AH250" s="137"/>
      <c r="AI250" s="137"/>
      <c r="AJ250" s="137"/>
      <c r="AK250" s="137"/>
      <c r="AL250" s="343" t="s">
        <v>114</v>
      </c>
      <c r="AM250" s="341">
        <v>120</v>
      </c>
      <c r="AN250" s="341">
        <v>5</v>
      </c>
      <c r="AO25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250" s="192">
        <f>Table14[[#This Row],[Volt-Amperes]]*L249/1000</f>
        <v>0.6</v>
      </c>
      <c r="AQ250" s="86">
        <v>100</v>
      </c>
      <c r="AR250" s="74">
        <f>L249*Table14[[#This Row],[Volt-Amperes]]*(10^-3)*Table14[[#This Row],[Power Factor (%)]]*0.01</f>
        <v>0.6</v>
      </c>
      <c r="AS250" s="86"/>
      <c r="AT250" s="86"/>
      <c r="AU250" s="103"/>
      <c r="AV250" s="80"/>
      <c r="AW250" s="86"/>
      <c r="AX250" s="86"/>
      <c r="AY250" s="86"/>
      <c r="AZ250" s="137"/>
      <c r="BA250" s="137"/>
      <c r="BB250" s="137"/>
      <c r="BC250" s="137"/>
      <c r="BD250" s="81"/>
      <c r="BE250" s="87"/>
      <c r="BF250" s="87"/>
      <c r="BG250" s="177" t="str">
        <f>IF(OR(Table14[[#This Row],[Volts]]&gt;50,Table14[[#This Row],[Amps]]&gt;100),"Yes","No")</f>
        <v>Yes</v>
      </c>
      <c r="BH250" s="86"/>
      <c r="BI250" s="86"/>
      <c r="BJ250" s="86"/>
      <c r="BK250" s="89" t="s">
        <v>661</v>
      </c>
      <c r="BL250" s="72" t="str">
        <f>CONCATENATE($BL$5,Table14[[#This Row],[WBS Name]])</f>
        <v>C_WFE</v>
      </c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</row>
    <row r="251" spans="1:105" ht="25.85" x14ac:dyDescent="0.2">
      <c r="A251" s="76" t="s">
        <v>662</v>
      </c>
      <c r="B251" s="179">
        <f t="shared" si="17"/>
        <v>121.4</v>
      </c>
      <c r="C251" s="176" t="str">
        <f t="shared" si="14"/>
        <v>121.4.02</v>
      </c>
      <c r="D251" s="19" t="s">
        <v>307</v>
      </c>
      <c r="E251" s="70" t="s">
        <v>221</v>
      </c>
      <c r="F251" s="76" t="s">
        <v>260</v>
      </c>
      <c r="G251" s="181" t="s">
        <v>261</v>
      </c>
      <c r="H251" s="20"/>
      <c r="I251" s="76" t="s">
        <v>652</v>
      </c>
      <c r="J251" s="181" t="s">
        <v>663</v>
      </c>
      <c r="K251" s="79"/>
      <c r="L251" s="173">
        <v>0</v>
      </c>
      <c r="M251" s="80" t="s">
        <v>106</v>
      </c>
      <c r="N251" s="80" t="s">
        <v>143</v>
      </c>
      <c r="O251" s="77">
        <f t="shared" si="18"/>
        <v>0.25</v>
      </c>
      <c r="P251" s="81" t="s">
        <v>108</v>
      </c>
      <c r="Q251" s="82">
        <v>84</v>
      </c>
      <c r="R251" s="82">
        <v>36</v>
      </c>
      <c r="S251" s="82">
        <v>78</v>
      </c>
      <c r="T251" s="86">
        <v>1800</v>
      </c>
      <c r="U251" s="87"/>
      <c r="V251" s="81" t="s">
        <v>116</v>
      </c>
      <c r="W251" s="87" t="s">
        <v>109</v>
      </c>
      <c r="X251" s="132">
        <v>65</v>
      </c>
      <c r="Y251" s="132">
        <v>78</v>
      </c>
      <c r="Z251" s="139" t="s">
        <v>654</v>
      </c>
      <c r="AA251" s="90"/>
      <c r="AB251" s="87"/>
      <c r="AC251" s="87"/>
      <c r="AD251" s="82" t="s">
        <v>113</v>
      </c>
      <c r="AE251" s="91">
        <v>3</v>
      </c>
      <c r="AF251" s="84">
        <f>L252*Table14[[#This Row],[Heat Load (KW)]]</f>
        <v>3</v>
      </c>
      <c r="AG251" s="251"/>
      <c r="AH251" s="137"/>
      <c r="AI251" s="137"/>
      <c r="AJ251" s="137"/>
      <c r="AK251" s="137"/>
      <c r="AL251" s="85" t="s">
        <v>114</v>
      </c>
      <c r="AM251" s="82">
        <v>120</v>
      </c>
      <c r="AN251" s="82">
        <v>5</v>
      </c>
      <c r="AO25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251" s="192">
        <f>Table14[[#This Row],[Volt-Amperes]]*L252/1000</f>
        <v>0.6</v>
      </c>
      <c r="AQ251" s="86">
        <v>100</v>
      </c>
      <c r="AR251" s="74">
        <f>L252*Table14[[#This Row],[Volt-Amperes]]*(10^-3)*Table14[[#This Row],[Power Factor (%)]]*0.01</f>
        <v>0.6</v>
      </c>
      <c r="AS251" s="87"/>
      <c r="AT251" s="87"/>
      <c r="AU251" s="80"/>
      <c r="AV251" s="85"/>
      <c r="AW251" s="87"/>
      <c r="AX251" s="87"/>
      <c r="AY251" s="87"/>
      <c r="AZ251" s="137"/>
      <c r="BA251" s="137"/>
      <c r="BB251" s="137"/>
      <c r="BC251" s="137"/>
      <c r="BD251" s="87"/>
      <c r="BE251" s="87"/>
      <c r="BF251" s="87"/>
      <c r="BG251" s="178" t="str">
        <f>IF(OR(Table14[[#This Row],[Volts]]&gt;50,Table14[[#This Row],[Amps]]&gt;100),"Yes","No")</f>
        <v>Yes</v>
      </c>
      <c r="BH251" s="87"/>
      <c r="BI251" s="87"/>
      <c r="BJ251" s="87"/>
      <c r="BK251" s="89" t="s">
        <v>657</v>
      </c>
      <c r="BL251" s="72" t="str">
        <f>CONCATENATE($BL$5,Table14[[#This Row],[WBS Name]])</f>
        <v>C_WFE</v>
      </c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</row>
    <row r="252" spans="1:105" ht="25.85" x14ac:dyDescent="0.2">
      <c r="A252" s="76" t="s">
        <v>664</v>
      </c>
      <c r="B252" s="179">
        <f t="shared" si="17"/>
        <v>121.4</v>
      </c>
      <c r="C252" s="176" t="str">
        <f t="shared" si="14"/>
        <v>121.4.02</v>
      </c>
      <c r="D252" s="19" t="s">
        <v>307</v>
      </c>
      <c r="E252" s="70" t="s">
        <v>221</v>
      </c>
      <c r="F252" s="20" t="s">
        <v>260</v>
      </c>
      <c r="G252" s="20" t="s">
        <v>261</v>
      </c>
      <c r="H252" s="20"/>
      <c r="I252" s="22" t="s">
        <v>652</v>
      </c>
      <c r="J252" s="181" t="s">
        <v>663</v>
      </c>
      <c r="K252" s="20"/>
      <c r="L252" s="21">
        <v>1</v>
      </c>
      <c r="M252" s="80" t="s">
        <v>106</v>
      </c>
      <c r="N252" s="80" t="s">
        <v>143</v>
      </c>
      <c r="O252" s="77">
        <f t="shared" si="18"/>
        <v>0.25</v>
      </c>
      <c r="P252" s="81" t="s">
        <v>108</v>
      </c>
      <c r="Q252" s="82">
        <v>175</v>
      </c>
      <c r="R252" s="82">
        <v>29</v>
      </c>
      <c r="S252" s="82">
        <v>66</v>
      </c>
      <c r="T252" s="82"/>
      <c r="U252" s="82"/>
      <c r="V252" s="82"/>
      <c r="W252" s="82"/>
      <c r="X252" s="132">
        <v>65</v>
      </c>
      <c r="Y252" s="132">
        <v>78</v>
      </c>
      <c r="Z252" s="139" t="s">
        <v>654</v>
      </c>
      <c r="AA252" s="83"/>
      <c r="AB252" s="82"/>
      <c r="AC252" s="82"/>
      <c r="AD252" s="82" t="s">
        <v>656</v>
      </c>
      <c r="AE252" s="91">
        <v>0</v>
      </c>
      <c r="AF252" s="84">
        <f>Table14[[#This Row],[Quantity]]*Table14[[#This Row],[Heat Load (KW)]]</f>
        <v>0</v>
      </c>
      <c r="AG252" s="251"/>
      <c r="AH252" s="91">
        <v>86</v>
      </c>
      <c r="AI252" s="91">
        <v>90</v>
      </c>
      <c r="AJ252" s="91">
        <v>1</v>
      </c>
      <c r="AK252" s="91">
        <v>10</v>
      </c>
      <c r="AL252" s="85" t="s">
        <v>154</v>
      </c>
      <c r="AM252" s="91">
        <v>480</v>
      </c>
      <c r="AN252" s="82">
        <v>60</v>
      </c>
      <c r="AO25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49883.06325798366</v>
      </c>
      <c r="AP252" s="192">
        <f>Table14[[#This Row],[Volt-Amperes]]*Table14[[#This Row],[Quantity]]/1000</f>
        <v>49.883063257983657</v>
      </c>
      <c r="AQ252" s="86">
        <v>100</v>
      </c>
      <c r="AR252" s="74">
        <f>Table14[[#This Row],[Quantity]]*Table14[[#This Row],[Volt-Amperes]]*(10^-3)*Table14[[#This Row],[Power Factor (%)]]*0.01</f>
        <v>49.883063257983672</v>
      </c>
      <c r="AS252" s="86"/>
      <c r="AT252" s="86"/>
      <c r="AU252" s="103">
        <v>60</v>
      </c>
      <c r="AV252" s="80"/>
      <c r="AW252" s="86" t="s">
        <v>116</v>
      </c>
      <c r="AX252" s="86"/>
      <c r="AY252" s="86"/>
      <c r="AZ252" s="137"/>
      <c r="BA252" s="137"/>
      <c r="BB252" s="137"/>
      <c r="BC252" s="137"/>
      <c r="BD252" s="81"/>
      <c r="BE252" s="87"/>
      <c r="BF252" s="87"/>
      <c r="BG252" s="177" t="str">
        <f>IF(OR(Table14[[#This Row],[Volts]]&gt;50,Table14[[#This Row],[Amps]]&gt;100),"Yes","No")</f>
        <v>Yes</v>
      </c>
      <c r="BH252" s="86"/>
      <c r="BI252" s="86"/>
      <c r="BJ252" s="81"/>
      <c r="BK252" s="89" t="s">
        <v>665</v>
      </c>
      <c r="BL252" s="72" t="str">
        <f>CONCATENATE($BL$5,Table14[[#This Row],[WBS Name]])</f>
        <v>C_WFE</v>
      </c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</row>
    <row r="253" spans="1:105" ht="25.85" x14ac:dyDescent="0.2">
      <c r="A253" s="76" t="s">
        <v>666</v>
      </c>
      <c r="B253" s="179">
        <f t="shared" si="17"/>
        <v>121.4</v>
      </c>
      <c r="C253" s="176" t="str">
        <f t="shared" si="14"/>
        <v>121.4.03</v>
      </c>
      <c r="D253" s="19" t="s">
        <v>667</v>
      </c>
      <c r="E253" s="19" t="s">
        <v>225</v>
      </c>
      <c r="F253" s="20" t="s">
        <v>225</v>
      </c>
      <c r="G253" s="20" t="s">
        <v>164</v>
      </c>
      <c r="H253" s="20"/>
      <c r="I253" s="20" t="s">
        <v>668</v>
      </c>
      <c r="J253" s="20" t="s">
        <v>669</v>
      </c>
      <c r="K253" s="20"/>
      <c r="L253" s="21">
        <v>3</v>
      </c>
      <c r="M253" s="80" t="s">
        <v>106</v>
      </c>
      <c r="N253" s="80" t="s">
        <v>143</v>
      </c>
      <c r="O253" s="77">
        <f t="shared" si="18"/>
        <v>0.25</v>
      </c>
      <c r="P253" s="81" t="s">
        <v>108</v>
      </c>
      <c r="Q253" s="82">
        <v>98</v>
      </c>
      <c r="R253" s="82">
        <v>26</v>
      </c>
      <c r="S253" s="82">
        <v>40</v>
      </c>
      <c r="T253" s="86"/>
      <c r="U253" s="87"/>
      <c r="V253" s="81" t="s">
        <v>116</v>
      </c>
      <c r="W253" s="87" t="s">
        <v>109</v>
      </c>
      <c r="X253" s="132">
        <v>65</v>
      </c>
      <c r="Y253" s="132">
        <v>115</v>
      </c>
      <c r="Z253" s="139">
        <v>75</v>
      </c>
      <c r="AA253" s="180"/>
      <c r="AB253" s="150"/>
      <c r="AC253" s="150"/>
      <c r="AD253" s="82" t="s">
        <v>113</v>
      </c>
      <c r="AE253" s="91">
        <v>37</v>
      </c>
      <c r="AF253" s="84">
        <f>Table14[[#This Row],[Quantity]]*Table14[[#This Row],[Heat Load (KW)]]</f>
        <v>111</v>
      </c>
      <c r="AG253" s="137"/>
      <c r="AH253" s="137"/>
      <c r="AI253" s="137"/>
      <c r="AJ253" s="137"/>
      <c r="AK253" s="137"/>
      <c r="AL253" s="85" t="s">
        <v>154</v>
      </c>
      <c r="AM253" s="82">
        <v>480</v>
      </c>
      <c r="AN253" s="82">
        <v>224</v>
      </c>
      <c r="AO25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186230.10282980566</v>
      </c>
      <c r="AP253" s="192">
        <f>Table14[[#This Row],[Volt-Amperes]]*Table14[[#This Row],[Quantity]]/1000</f>
        <v>558.69030848941691</v>
      </c>
      <c r="AQ253" s="86">
        <v>100</v>
      </c>
      <c r="AR253" s="74">
        <f>Table14[[#This Row],[Quantity]]*Table14[[#This Row],[Volt-Amperes]]*(10^-3)*Table14[[#This Row],[Power Factor (%)]]*0.01</f>
        <v>558.69030848941702</v>
      </c>
      <c r="AS253" s="87"/>
      <c r="AT253" s="87"/>
      <c r="AU253" s="80"/>
      <c r="AV253" s="85"/>
      <c r="AW253" s="87" t="s">
        <v>116</v>
      </c>
      <c r="AX253" s="87" t="s">
        <v>116</v>
      </c>
      <c r="AY253" s="87"/>
      <c r="AZ253" s="137"/>
      <c r="BA253" s="137"/>
      <c r="BB253" s="137"/>
      <c r="BC253" s="137"/>
      <c r="BD253" s="87"/>
      <c r="BE253" s="87"/>
      <c r="BF253" s="87"/>
      <c r="BG253" s="178" t="str">
        <f>IF(OR(Table14[[#This Row],[Volts]]&gt;50,Table14[[#This Row],[Amps]]&gt;100),"Yes","No")</f>
        <v>Yes</v>
      </c>
      <c r="BH253" s="87"/>
      <c r="BI253" s="87"/>
      <c r="BJ253" s="87"/>
      <c r="BK253" s="89" t="s">
        <v>670</v>
      </c>
      <c r="BL253" s="72" t="str">
        <f>CONCATENATE($BL$5,Table14[[#This Row],[WBS Name]])</f>
        <v>C_BldgI</v>
      </c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</row>
    <row r="254" spans="1:105" ht="25.85" x14ac:dyDescent="0.2">
      <c r="A254" s="76" t="s">
        <v>671</v>
      </c>
      <c r="B254" s="47">
        <f t="shared" si="17"/>
        <v>121.4</v>
      </c>
      <c r="C254" s="176" t="s">
        <v>672</v>
      </c>
      <c r="D254" s="19" t="s">
        <v>667</v>
      </c>
      <c r="E254" s="19" t="s">
        <v>225</v>
      </c>
      <c r="F254" s="20" t="s">
        <v>225</v>
      </c>
      <c r="G254" s="20" t="s">
        <v>164</v>
      </c>
      <c r="H254" s="20"/>
      <c r="I254" s="20" t="s">
        <v>668</v>
      </c>
      <c r="J254" s="20" t="s">
        <v>673</v>
      </c>
      <c r="K254" s="21">
        <v>3</v>
      </c>
      <c r="L254" s="21">
        <v>1</v>
      </c>
      <c r="M254" s="80" t="s">
        <v>106</v>
      </c>
      <c r="N254" s="80" t="s">
        <v>143</v>
      </c>
      <c r="O254" s="77">
        <f t="shared" si="18"/>
        <v>0.25</v>
      </c>
      <c r="P254" s="81" t="s">
        <v>108</v>
      </c>
      <c r="Q254" s="82">
        <v>98</v>
      </c>
      <c r="R254" s="82">
        <v>26</v>
      </c>
      <c r="S254" s="82">
        <v>40</v>
      </c>
      <c r="T254" s="86"/>
      <c r="U254" s="87"/>
      <c r="V254" s="81" t="s">
        <v>116</v>
      </c>
      <c r="W254" s="87" t="s">
        <v>109</v>
      </c>
      <c r="X254" s="132">
        <v>65</v>
      </c>
      <c r="Y254" s="132">
        <v>115</v>
      </c>
      <c r="Z254" s="139">
        <v>75</v>
      </c>
      <c r="AA254" s="404"/>
      <c r="AB254" s="405"/>
      <c r="AC254" s="405"/>
      <c r="AD254" s="251"/>
      <c r="AE254" s="246"/>
      <c r="AF254" s="110">
        <f>Table14[[#This Row],[Quantity]]*Table14[[#This Row],[Heat Load (KW)]]</f>
        <v>0</v>
      </c>
      <c r="AG254" s="207"/>
      <c r="AH254" s="207"/>
      <c r="AI254" s="207"/>
      <c r="AJ254" s="207"/>
      <c r="AK254" s="207"/>
      <c r="AL254" s="249"/>
      <c r="AM254" s="246"/>
      <c r="AN254" s="247"/>
      <c r="AO254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54" s="397">
        <f>Table14[[#This Row],[Volt-Amperes]]*Table14[[#This Row],[Quantity]]/1000</f>
        <v>0</v>
      </c>
      <c r="AQ254" s="86">
        <v>100</v>
      </c>
      <c r="AR254" s="199">
        <f>Table14[[#This Row],[Quantity]]*Table14[[#This Row],[Volt-Amperes]]*(10^-3)*Table14[[#This Row],[Power Factor (%)]]*0.01</f>
        <v>0</v>
      </c>
      <c r="AS254" s="108"/>
      <c r="AT254" s="108"/>
      <c r="AU254" s="276"/>
      <c r="AV254" s="105"/>
      <c r="AW254" s="87" t="s">
        <v>116</v>
      </c>
      <c r="AX254" s="87" t="s">
        <v>116</v>
      </c>
      <c r="AY254" s="108"/>
      <c r="AZ254" s="207"/>
      <c r="BA254" s="207"/>
      <c r="BB254" s="207"/>
      <c r="BC254" s="207"/>
      <c r="BD254" s="347"/>
      <c r="BE254" s="114"/>
      <c r="BF254" s="114"/>
      <c r="BG254" s="178" t="str">
        <f>IF(OR(Table14[[#This Row],[Volts]]&gt;50,Table14[[#This Row],[Amps]]&gt;100),"Yes","No")</f>
        <v>No</v>
      </c>
      <c r="BH254" s="108"/>
      <c r="BI254" s="108"/>
      <c r="BJ254" s="108"/>
      <c r="BK254" s="89" t="s">
        <v>674</v>
      </c>
      <c r="BL254" s="72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</row>
    <row r="255" spans="1:105" ht="25.85" x14ac:dyDescent="0.2">
      <c r="A255" s="76" t="s">
        <v>675</v>
      </c>
      <c r="B255" s="179">
        <f t="shared" si="17"/>
        <v>121.4</v>
      </c>
      <c r="C255" s="176" t="str">
        <f t="shared" si="14"/>
        <v>121.4.03</v>
      </c>
      <c r="D255" s="19" t="s">
        <v>667</v>
      </c>
      <c r="E255" s="19" t="s">
        <v>225</v>
      </c>
      <c r="F255" s="20" t="s">
        <v>225</v>
      </c>
      <c r="G255" s="20" t="s">
        <v>164</v>
      </c>
      <c r="H255" s="20"/>
      <c r="I255" s="20" t="s">
        <v>676</v>
      </c>
      <c r="J255" s="20" t="s">
        <v>677</v>
      </c>
      <c r="K255" s="20"/>
      <c r="L255" s="21">
        <v>1</v>
      </c>
      <c r="M255" s="80" t="s">
        <v>106</v>
      </c>
      <c r="N255" s="80" t="s">
        <v>143</v>
      </c>
      <c r="O255" s="77">
        <f t="shared" si="18"/>
        <v>0.25</v>
      </c>
      <c r="P255" s="81" t="s">
        <v>108</v>
      </c>
      <c r="Q255" s="82">
        <v>72</v>
      </c>
      <c r="R255" s="82">
        <v>72</v>
      </c>
      <c r="S255" s="82">
        <v>120</v>
      </c>
      <c r="T255" s="86">
        <v>15000</v>
      </c>
      <c r="U255" s="87"/>
      <c r="V255" s="81" t="s">
        <v>117</v>
      </c>
      <c r="W255" s="87" t="s">
        <v>109</v>
      </c>
      <c r="X255" s="132">
        <v>65</v>
      </c>
      <c r="Y255" s="132">
        <v>115</v>
      </c>
      <c r="Z255" s="139">
        <v>75</v>
      </c>
      <c r="AA255" s="90"/>
      <c r="AB255" s="87"/>
      <c r="AC255" s="87"/>
      <c r="AD255" s="137"/>
      <c r="AE255" s="137"/>
      <c r="AF255" s="84">
        <f>Table14[[#This Row],[Quantity]]*Table14[[#This Row],[Heat Load (KW)]]</f>
        <v>0</v>
      </c>
      <c r="AG255" s="137"/>
      <c r="AH255" s="137"/>
      <c r="AI255" s="137"/>
      <c r="AJ255" s="137"/>
      <c r="AK255" s="137"/>
      <c r="AL255" s="203"/>
      <c r="AM255" s="137"/>
      <c r="AN255" s="137"/>
      <c r="AO25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55" s="192">
        <f>Table14[[#This Row],[Volt-Amperes]]*Table14[[#This Row],[Quantity]]/1000</f>
        <v>0</v>
      </c>
      <c r="AQ255" s="86">
        <v>100</v>
      </c>
      <c r="AR255" s="74">
        <f>Table14[[#This Row],[Quantity]]*Table14[[#This Row],[Volt-Amperes]]*(10^-3)*Table14[[#This Row],[Power Factor (%)]]*0.01</f>
        <v>0</v>
      </c>
      <c r="AS255" s="87"/>
      <c r="AT255" s="87"/>
      <c r="AU255" s="80"/>
      <c r="AV255" s="85"/>
      <c r="AW255" s="87"/>
      <c r="AX255" s="87"/>
      <c r="AY255" s="87"/>
      <c r="AZ255" s="137"/>
      <c r="BA255" s="137"/>
      <c r="BB255" s="137"/>
      <c r="BC255" s="137"/>
      <c r="BD255" s="87"/>
      <c r="BE255" s="87"/>
      <c r="BF255" s="87"/>
      <c r="BG255" s="178" t="str">
        <f>IF(OR(Table14[[#This Row],[Volts]]&gt;50,Table14[[#This Row],[Amps]]&gt;100),"Yes","No")</f>
        <v>No</v>
      </c>
      <c r="BH255" s="87"/>
      <c r="BI255" s="87"/>
      <c r="BJ255" s="87"/>
      <c r="BK255" s="89"/>
      <c r="BL255" s="72" t="str">
        <f>CONCATENATE($BL$5,Table14[[#This Row],[WBS Name]])</f>
        <v>C_BldgI</v>
      </c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</row>
    <row r="256" spans="1:105" ht="25.85" x14ac:dyDescent="0.2">
      <c r="A256" s="76" t="s">
        <v>678</v>
      </c>
      <c r="B256" s="179">
        <f t="shared" si="17"/>
        <v>121.4</v>
      </c>
      <c r="C256" s="176" t="str">
        <f t="shared" si="14"/>
        <v>121.4.03</v>
      </c>
      <c r="D256" s="19" t="s">
        <v>667</v>
      </c>
      <c r="E256" s="19" t="s">
        <v>225</v>
      </c>
      <c r="F256" s="20" t="s">
        <v>225</v>
      </c>
      <c r="G256" s="20" t="s">
        <v>164</v>
      </c>
      <c r="H256" s="20"/>
      <c r="I256" s="20" t="s">
        <v>679</v>
      </c>
      <c r="J256" s="76" t="s">
        <v>680</v>
      </c>
      <c r="K256" s="20"/>
      <c r="L256" s="21">
        <v>1</v>
      </c>
      <c r="M256" s="80" t="s">
        <v>106</v>
      </c>
      <c r="N256" s="80" t="s">
        <v>143</v>
      </c>
      <c r="O256" s="77">
        <f t="shared" si="18"/>
        <v>0.25</v>
      </c>
      <c r="P256" s="81" t="s">
        <v>108</v>
      </c>
      <c r="Q256" s="82">
        <v>150</v>
      </c>
      <c r="R256" s="82">
        <v>48</v>
      </c>
      <c r="S256" s="82">
        <v>120</v>
      </c>
      <c r="T256" s="86">
        <v>22000</v>
      </c>
      <c r="U256" s="87"/>
      <c r="V256" s="81" t="s">
        <v>117</v>
      </c>
      <c r="W256" s="87" t="s">
        <v>109</v>
      </c>
      <c r="X256" s="132">
        <v>65</v>
      </c>
      <c r="Y256" s="132">
        <v>115</v>
      </c>
      <c r="Z256" s="139">
        <v>75</v>
      </c>
      <c r="AA256" s="90"/>
      <c r="AB256" s="87"/>
      <c r="AC256" s="87"/>
      <c r="AD256" s="82" t="s">
        <v>681</v>
      </c>
      <c r="AE256" s="91"/>
      <c r="AF256" s="84">
        <f>Table14[[#This Row],[Quantity]]*Table14[[#This Row],[Heat Load (KW)]]</f>
        <v>0</v>
      </c>
      <c r="AG256" s="137"/>
      <c r="AH256" s="137"/>
      <c r="AI256" s="137"/>
      <c r="AJ256" s="137"/>
      <c r="AK256" s="137"/>
      <c r="AL256" s="342"/>
      <c r="AM256" s="251"/>
      <c r="AN256" s="251"/>
      <c r="AO25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56" s="192">
        <f>Table14[[#This Row],[Volt-Amperes]]*Table14[[#This Row],[Quantity]]/1000</f>
        <v>0</v>
      </c>
      <c r="AQ256" s="86">
        <v>100</v>
      </c>
      <c r="AR256" s="74">
        <f>Table14[[#This Row],[Quantity]]*Table14[[#This Row],[Volt-Amperes]]*(10^-3)*Table14[[#This Row],[Power Factor (%)]]*0.01</f>
        <v>0</v>
      </c>
      <c r="AS256" s="87"/>
      <c r="AT256" s="87"/>
      <c r="AU256" s="80"/>
      <c r="AV256" s="85"/>
      <c r="AW256" s="87"/>
      <c r="AX256" s="87"/>
      <c r="AY256" s="87"/>
      <c r="AZ256" s="137"/>
      <c r="BA256" s="137"/>
      <c r="BB256" s="137"/>
      <c r="BC256" s="137"/>
      <c r="BD256" s="87"/>
      <c r="BE256" s="87"/>
      <c r="BF256" s="87"/>
      <c r="BG256" s="178" t="str">
        <f>IF(OR(Table14[[#This Row],[Volts]]&gt;50,Table14[[#This Row],[Amps]]&gt;100),"Yes","No")</f>
        <v>No</v>
      </c>
      <c r="BH256" s="87"/>
      <c r="BI256" s="87"/>
      <c r="BJ256" s="87"/>
      <c r="BK256" s="56" t="s">
        <v>682</v>
      </c>
      <c r="BL256" s="72" t="str">
        <f>CONCATENATE($BL$5,Table14[[#This Row],[WBS Name]])</f>
        <v>C_BldgI</v>
      </c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</row>
    <row r="257" spans="1:105" ht="25.85" x14ac:dyDescent="0.2">
      <c r="A257" s="92" t="s">
        <v>683</v>
      </c>
      <c r="B257" s="179">
        <f t="shared" si="17"/>
        <v>121.4</v>
      </c>
      <c r="C257" s="176" t="str">
        <f t="shared" si="14"/>
        <v>121.4.03</v>
      </c>
      <c r="D257" s="19" t="s">
        <v>667</v>
      </c>
      <c r="E257" s="19" t="s">
        <v>225</v>
      </c>
      <c r="F257" s="20" t="s">
        <v>225</v>
      </c>
      <c r="G257" s="20" t="s">
        <v>684</v>
      </c>
      <c r="H257" s="20"/>
      <c r="I257" s="20" t="s">
        <v>652</v>
      </c>
      <c r="J257" s="20"/>
      <c r="K257" s="71"/>
      <c r="L257" s="21">
        <v>1</v>
      </c>
      <c r="M257" s="80" t="s">
        <v>106</v>
      </c>
      <c r="N257" s="80" t="s">
        <v>143</v>
      </c>
      <c r="O257" s="77">
        <f t="shared" si="18"/>
        <v>0.25</v>
      </c>
      <c r="P257" s="81" t="s">
        <v>108</v>
      </c>
      <c r="Q257" s="82">
        <v>42</v>
      </c>
      <c r="R257" s="82">
        <v>24</v>
      </c>
      <c r="S257" s="82">
        <v>72</v>
      </c>
      <c r="T257" s="86">
        <v>1200</v>
      </c>
      <c r="U257" s="87"/>
      <c r="V257" s="81" t="s">
        <v>116</v>
      </c>
      <c r="W257" s="87" t="s">
        <v>109</v>
      </c>
      <c r="X257" s="132">
        <v>65</v>
      </c>
      <c r="Y257" s="132">
        <v>115</v>
      </c>
      <c r="Z257" s="139">
        <v>75</v>
      </c>
      <c r="AA257" s="90"/>
      <c r="AB257" s="87"/>
      <c r="AC257" s="87"/>
      <c r="AD257" s="82" t="s">
        <v>681</v>
      </c>
      <c r="AE257" s="91">
        <v>0.1</v>
      </c>
      <c r="AF257" s="84">
        <f>Table14[[#This Row],[Quantity]]*Table14[[#This Row],[Heat Load (KW)]]</f>
        <v>0.1</v>
      </c>
      <c r="AG257" s="137"/>
      <c r="AH257" s="137"/>
      <c r="AI257" s="137"/>
      <c r="AJ257" s="137"/>
      <c r="AK257" s="137"/>
      <c r="AL257" s="85" t="s">
        <v>114</v>
      </c>
      <c r="AM257" s="82">
        <v>120</v>
      </c>
      <c r="AN257" s="82">
        <v>6.2</v>
      </c>
      <c r="AO25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744</v>
      </c>
      <c r="AP257" s="192">
        <f>Table14[[#This Row],[Volt-Amperes]]*Table14[[#This Row],[Quantity]]/1000</f>
        <v>0.74399999999999999</v>
      </c>
      <c r="AQ257" s="86">
        <v>100</v>
      </c>
      <c r="AR257" s="74">
        <f>Table14[[#This Row],[Quantity]]*Table14[[#This Row],[Volt-Amperes]]*(10^-3)*Table14[[#This Row],[Power Factor (%)]]*0.01</f>
        <v>0.74400000000000011</v>
      </c>
      <c r="AS257" s="87"/>
      <c r="AT257" s="87"/>
      <c r="AU257" s="80"/>
      <c r="AV257" s="85"/>
      <c r="AW257" s="87"/>
      <c r="AX257" s="87"/>
      <c r="AY257" s="87"/>
      <c r="AZ257" s="137"/>
      <c r="BA257" s="137"/>
      <c r="BB257" s="137"/>
      <c r="BC257" s="137"/>
      <c r="BD257" s="87"/>
      <c r="BE257" s="87"/>
      <c r="BF257" s="87"/>
      <c r="BG257" s="178" t="str">
        <f>IF(OR(Table14[[#This Row],[Volts]]&gt;50,Table14[[#This Row],[Amps]]&gt;100),"Yes","No")</f>
        <v>Yes</v>
      </c>
      <c r="BH257" s="87"/>
      <c r="BI257" s="87"/>
      <c r="BJ257" s="87"/>
      <c r="BK257" s="89" t="s">
        <v>685</v>
      </c>
      <c r="BL257" s="72" t="str">
        <f>CONCATENATE($BL$5,Table14[[#This Row],[WBS Name]])</f>
        <v>C_BldgI</v>
      </c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</row>
    <row r="258" spans="1:105" ht="42.65" customHeight="1" x14ac:dyDescent="0.2">
      <c r="A258" s="76" t="s">
        <v>686</v>
      </c>
      <c r="B258" s="179">
        <f t="shared" si="17"/>
        <v>121.4</v>
      </c>
      <c r="C258" s="176" t="str">
        <f t="shared" si="14"/>
        <v>121.4.03</v>
      </c>
      <c r="D258" s="19" t="s">
        <v>667</v>
      </c>
      <c r="E258" s="19" t="s">
        <v>225</v>
      </c>
      <c r="F258" s="20" t="s">
        <v>225</v>
      </c>
      <c r="G258" s="20" t="s">
        <v>687</v>
      </c>
      <c r="H258" s="20"/>
      <c r="I258" s="20" t="s">
        <v>688</v>
      </c>
      <c r="J258" s="20"/>
      <c r="K258" s="20"/>
      <c r="L258" s="21">
        <v>3</v>
      </c>
      <c r="M258" s="80" t="s">
        <v>106</v>
      </c>
      <c r="N258" s="80" t="s">
        <v>143</v>
      </c>
      <c r="O258" s="77">
        <f t="shared" si="18"/>
        <v>0.25</v>
      </c>
      <c r="P258" s="81" t="s">
        <v>108</v>
      </c>
      <c r="Q258" s="82">
        <v>18</v>
      </c>
      <c r="R258" s="82">
        <v>18</v>
      </c>
      <c r="S258" s="82">
        <v>60</v>
      </c>
      <c r="T258" s="86">
        <v>300</v>
      </c>
      <c r="U258" s="87"/>
      <c r="V258" s="81" t="s">
        <v>117</v>
      </c>
      <c r="W258" s="87" t="s">
        <v>109</v>
      </c>
      <c r="X258" s="132">
        <v>65</v>
      </c>
      <c r="Y258" s="132">
        <v>115</v>
      </c>
      <c r="Z258" s="139">
        <v>75</v>
      </c>
      <c r="AA258" s="90"/>
      <c r="AB258" s="87"/>
      <c r="AC258" s="87"/>
      <c r="AD258" s="82"/>
      <c r="AE258" s="82"/>
      <c r="AF258" s="84">
        <f>Table14[[#This Row],[Quantity]]*Table14[[#This Row],[Heat Load (KW)]]</f>
        <v>0</v>
      </c>
      <c r="AG258" s="137"/>
      <c r="AH258" s="137"/>
      <c r="AI258" s="137"/>
      <c r="AJ258" s="137"/>
      <c r="AK258" s="137"/>
      <c r="AL258" s="203"/>
      <c r="AM258" s="137"/>
      <c r="AN258" s="137"/>
      <c r="AO25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58" s="192">
        <f>Table14[[#This Row],[Volt-Amperes]]*Table14[[#This Row],[Quantity]]/1000</f>
        <v>0</v>
      </c>
      <c r="AQ258" s="86">
        <v>100</v>
      </c>
      <c r="AR258" s="74">
        <f>Table14[[#This Row],[Quantity]]*Table14[[#This Row],[Volt-Amperes]]*(10^-3)*Table14[[#This Row],[Power Factor (%)]]*0.01</f>
        <v>0</v>
      </c>
      <c r="AS258" s="87"/>
      <c r="AT258" s="87"/>
      <c r="AU258" s="80"/>
      <c r="AV258" s="85"/>
      <c r="AW258" s="87"/>
      <c r="AX258" s="87"/>
      <c r="AY258" s="87"/>
      <c r="AZ258" s="137"/>
      <c r="BA258" s="137"/>
      <c r="BB258" s="137"/>
      <c r="BC258" s="137"/>
      <c r="BD258" s="87"/>
      <c r="BE258" s="87"/>
      <c r="BF258" s="87"/>
      <c r="BG258" s="178" t="str">
        <f>IF(OR(Table14[[#This Row],[Volts]]&gt;50,Table14[[#This Row],[Amps]]&gt;100),"Yes","No")</f>
        <v>No</v>
      </c>
      <c r="BH258" s="87"/>
      <c r="BI258" s="87"/>
      <c r="BJ258" s="87"/>
      <c r="BK258" s="89"/>
      <c r="BL258" s="72" t="str">
        <f>CONCATENATE($BL$5,Table14[[#This Row],[WBS Name]])</f>
        <v>C_BldgI</v>
      </c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</row>
    <row r="259" spans="1:105" ht="25.85" x14ac:dyDescent="0.2">
      <c r="A259" s="76" t="s">
        <v>689</v>
      </c>
      <c r="B259" s="47">
        <f t="shared" ref="B259:B292" si="19">VLOOKUP($D259,WBSIDs,2,FALSE)</f>
        <v>121.4</v>
      </c>
      <c r="C259" s="48" t="str">
        <f t="shared" si="14"/>
        <v>121.4.03</v>
      </c>
      <c r="D259" s="19" t="s">
        <v>667</v>
      </c>
      <c r="E259" s="19" t="s">
        <v>225</v>
      </c>
      <c r="F259" s="20" t="s">
        <v>225</v>
      </c>
      <c r="G259" s="20" t="s">
        <v>690</v>
      </c>
      <c r="H259" s="20"/>
      <c r="I259" s="20" t="s">
        <v>691</v>
      </c>
      <c r="J259" s="20"/>
      <c r="K259" s="20"/>
      <c r="L259" s="21">
        <v>1</v>
      </c>
      <c r="M259" s="80" t="s">
        <v>106</v>
      </c>
      <c r="N259" s="80" t="s">
        <v>107</v>
      </c>
      <c r="O259" s="77">
        <f t="shared" si="18"/>
        <v>0.05</v>
      </c>
      <c r="P259" s="81" t="s">
        <v>108</v>
      </c>
      <c r="Q259" s="82">
        <v>64</v>
      </c>
      <c r="R259" s="82">
        <v>30</v>
      </c>
      <c r="S259" s="82">
        <v>60</v>
      </c>
      <c r="T259" s="86"/>
      <c r="U259" s="87"/>
      <c r="V259" s="81" t="s">
        <v>116</v>
      </c>
      <c r="W259" s="87" t="s">
        <v>109</v>
      </c>
      <c r="X259" s="132">
        <v>65</v>
      </c>
      <c r="Y259" s="132">
        <v>115</v>
      </c>
      <c r="Z259" s="139">
        <v>75</v>
      </c>
      <c r="AA259" s="90"/>
      <c r="AB259" s="87"/>
      <c r="AC259" s="87"/>
      <c r="AD259" s="82" t="s">
        <v>113</v>
      </c>
      <c r="AE259" s="91">
        <v>12</v>
      </c>
      <c r="AF259" s="84">
        <f>Table14[[#This Row],[Quantity]]*Table14[[#This Row],[Heat Load (KW)]]</f>
        <v>12</v>
      </c>
      <c r="AG259" s="137"/>
      <c r="AH259" s="137"/>
      <c r="AI259" s="137"/>
      <c r="AJ259" s="137"/>
      <c r="AK259" s="137"/>
      <c r="AL259" s="85" t="s">
        <v>154</v>
      </c>
      <c r="AM259" s="82">
        <v>480</v>
      </c>
      <c r="AN259" s="82">
        <v>66.599999999999994</v>
      </c>
      <c r="AO25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55370.20021636186</v>
      </c>
      <c r="AP259" s="192">
        <f>Table14[[#This Row],[Volt-Amperes]]*Table14[[#This Row],[Quantity]]/1000</f>
        <v>55.370200216361859</v>
      </c>
      <c r="AQ259" s="86">
        <v>100</v>
      </c>
      <c r="AR259" s="74">
        <f>Table14[[#This Row],[Quantity]]*Table14[[#This Row],[Volt-Amperes]]*(10^-3)*Table14[[#This Row],[Power Factor (%)]]*0.01</f>
        <v>55.370200216361859</v>
      </c>
      <c r="AS259" s="87"/>
      <c r="AT259" s="87"/>
      <c r="AU259" s="80"/>
      <c r="AV259" s="85"/>
      <c r="AW259" s="87" t="s">
        <v>116</v>
      </c>
      <c r="AX259" s="87" t="s">
        <v>116</v>
      </c>
      <c r="AY259" s="87"/>
      <c r="AZ259" s="137"/>
      <c r="BA259" s="137"/>
      <c r="BB259" s="137"/>
      <c r="BC259" s="137"/>
      <c r="BD259" s="87"/>
      <c r="BE259" s="87"/>
      <c r="BF259" s="87"/>
      <c r="BG259" s="49" t="str">
        <f>IF(OR(Table14[[#This Row],[Volts]]&gt;50,Table14[[#This Row],[Amps]]&gt;100),"Yes","No")</f>
        <v>Yes</v>
      </c>
      <c r="BH259" s="87"/>
      <c r="BI259" s="87"/>
      <c r="BJ259" s="87"/>
      <c r="BK259" s="89" t="s">
        <v>692</v>
      </c>
      <c r="BL259" s="72" t="str">
        <f>CONCATENATE($BL$5,Table14[[#This Row],[WBS Name]])</f>
        <v>C_BldgI</v>
      </c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</row>
    <row r="260" spans="1:105" ht="25.85" x14ac:dyDescent="0.2">
      <c r="A260" s="76" t="s">
        <v>693</v>
      </c>
      <c r="B260" s="47">
        <f t="shared" si="19"/>
        <v>121.4</v>
      </c>
      <c r="C260" s="48" t="s">
        <v>672</v>
      </c>
      <c r="D260" s="19" t="s">
        <v>667</v>
      </c>
      <c r="E260" s="19" t="s">
        <v>225</v>
      </c>
      <c r="F260" s="20" t="s">
        <v>225</v>
      </c>
      <c r="G260" s="20" t="s">
        <v>690</v>
      </c>
      <c r="H260" s="20"/>
      <c r="I260" s="20" t="s">
        <v>691</v>
      </c>
      <c r="J260" s="76" t="s">
        <v>694</v>
      </c>
      <c r="K260" s="21">
        <v>1</v>
      </c>
      <c r="L260" s="21">
        <v>1</v>
      </c>
      <c r="M260" s="80" t="s">
        <v>106</v>
      </c>
      <c r="N260" s="80" t="s">
        <v>107</v>
      </c>
      <c r="O260" s="77">
        <f t="shared" si="18"/>
        <v>0.05</v>
      </c>
      <c r="P260" s="81" t="s">
        <v>108</v>
      </c>
      <c r="Q260" s="82">
        <v>64</v>
      </c>
      <c r="R260" s="82">
        <v>30</v>
      </c>
      <c r="S260" s="82">
        <v>60</v>
      </c>
      <c r="T260" s="86"/>
      <c r="U260" s="86"/>
      <c r="V260" s="81" t="s">
        <v>116</v>
      </c>
      <c r="W260" s="87" t="s">
        <v>109</v>
      </c>
      <c r="X260" s="132">
        <v>65</v>
      </c>
      <c r="Y260" s="132">
        <v>115</v>
      </c>
      <c r="Z260" s="139">
        <v>75</v>
      </c>
      <c r="AA260" s="349"/>
      <c r="AB260" s="86"/>
      <c r="AC260" s="82"/>
      <c r="AD260" s="251"/>
      <c r="AE260" s="251"/>
      <c r="AF260" s="84">
        <f>Table14[[#This Row],[Quantity]]*Table14[[#This Row],[Heat Load (KW)]]</f>
        <v>0</v>
      </c>
      <c r="AG260" s="137"/>
      <c r="AH260" s="137"/>
      <c r="AI260" s="137"/>
      <c r="AJ260" s="137"/>
      <c r="AK260" s="137"/>
      <c r="AL260" s="401"/>
      <c r="AM260" s="251"/>
      <c r="AN260" s="406"/>
      <c r="AO26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60" s="335">
        <f>Table14[[#This Row],[Volt-Amperes]]*Table14[[#This Row],[Quantity]]/1000</f>
        <v>0</v>
      </c>
      <c r="AQ260" s="86">
        <v>100</v>
      </c>
      <c r="AR260" s="198">
        <f>Table14[[#This Row],[Quantity]]*Table14[[#This Row],[Volt-Amperes]]*(10^-3)*Table14[[#This Row],[Power Factor (%)]]*0.01</f>
        <v>0</v>
      </c>
      <c r="AS260" s="86"/>
      <c r="AT260" s="86"/>
      <c r="AU260" s="103"/>
      <c r="AV260" s="80"/>
      <c r="AW260" s="87" t="s">
        <v>116</v>
      </c>
      <c r="AX260" s="87" t="s">
        <v>116</v>
      </c>
      <c r="AY260" s="86"/>
      <c r="AZ260" s="137"/>
      <c r="BA260" s="137"/>
      <c r="BB260" s="137"/>
      <c r="BC260" s="137"/>
      <c r="BD260" s="81"/>
      <c r="BE260" s="87"/>
      <c r="BF260" s="87"/>
      <c r="BG260" s="49" t="str">
        <f>IF(OR(Table14[[#This Row],[Volts]]&gt;50,Table14[[#This Row],[Amps]]&gt;100),"Yes","No")</f>
        <v>No</v>
      </c>
      <c r="BH260" s="86"/>
      <c r="BI260" s="86"/>
      <c r="BJ260" s="86"/>
      <c r="BK260" s="89" t="s">
        <v>674</v>
      </c>
      <c r="BL260" s="72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</row>
    <row r="261" spans="1:105" ht="25.85" x14ac:dyDescent="0.2">
      <c r="A261" s="76" t="s">
        <v>695</v>
      </c>
      <c r="B261" s="47">
        <f t="shared" si="19"/>
        <v>121.4</v>
      </c>
      <c r="C261" s="48" t="str">
        <f t="shared" si="14"/>
        <v>121.4.03</v>
      </c>
      <c r="D261" s="19" t="s">
        <v>667</v>
      </c>
      <c r="E261" s="19" t="s">
        <v>225</v>
      </c>
      <c r="F261" s="20" t="s">
        <v>225</v>
      </c>
      <c r="G261" s="20" t="s">
        <v>690</v>
      </c>
      <c r="H261" s="20"/>
      <c r="I261" s="20" t="s">
        <v>696</v>
      </c>
      <c r="J261" s="76" t="s">
        <v>697</v>
      </c>
      <c r="K261" s="20"/>
      <c r="L261" s="21">
        <v>1</v>
      </c>
      <c r="M261" s="80" t="s">
        <v>106</v>
      </c>
      <c r="N261" s="80" t="s">
        <v>107</v>
      </c>
      <c r="O261" s="77">
        <f t="shared" si="18"/>
        <v>0.05</v>
      </c>
      <c r="P261" s="81" t="s">
        <v>108</v>
      </c>
      <c r="Q261" s="82">
        <v>27</v>
      </c>
      <c r="R261" s="82">
        <v>20</v>
      </c>
      <c r="S261" s="82">
        <v>37</v>
      </c>
      <c r="T261" s="86"/>
      <c r="U261" s="87"/>
      <c r="V261" s="81" t="s">
        <v>116</v>
      </c>
      <c r="W261" s="87" t="s">
        <v>109</v>
      </c>
      <c r="X261" s="132">
        <v>65</v>
      </c>
      <c r="Y261" s="132">
        <v>115</v>
      </c>
      <c r="Z261" s="139">
        <v>75</v>
      </c>
      <c r="AA261" s="90"/>
      <c r="AB261" s="87"/>
      <c r="AC261" s="87"/>
      <c r="AD261" s="82" t="s">
        <v>113</v>
      </c>
      <c r="AE261" s="91">
        <v>0.1</v>
      </c>
      <c r="AF261" s="84">
        <f>Table14[[#This Row],[Quantity]]*Table14[[#This Row],[Heat Load (KW)]]</f>
        <v>0.1</v>
      </c>
      <c r="AG261" s="137"/>
      <c r="AH261" s="137"/>
      <c r="AI261" s="137"/>
      <c r="AJ261" s="137"/>
      <c r="AK261" s="137"/>
      <c r="AL261" s="85" t="s">
        <v>698</v>
      </c>
      <c r="AM261" s="82">
        <v>230</v>
      </c>
      <c r="AN261" s="82">
        <v>6.8</v>
      </c>
      <c r="AO26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1564</v>
      </c>
      <c r="AP261" s="192">
        <f>Table14[[#This Row],[Volt-Amperes]]*Table14[[#This Row],[Quantity]]/1000</f>
        <v>1.5640000000000001</v>
      </c>
      <c r="AQ261" s="86">
        <v>100</v>
      </c>
      <c r="AR261" s="74">
        <f>Table14[[#This Row],[Quantity]]*Table14[[#This Row],[Volt-Amperes]]*(10^-3)*Table14[[#This Row],[Power Factor (%)]]*0.01</f>
        <v>1.5640000000000001</v>
      </c>
      <c r="AS261" s="87"/>
      <c r="AT261" s="87"/>
      <c r="AU261" s="80"/>
      <c r="AV261" s="85"/>
      <c r="AW261" s="87"/>
      <c r="AX261" s="87"/>
      <c r="AY261" s="87"/>
      <c r="AZ261" s="137"/>
      <c r="BA261" s="137"/>
      <c r="BB261" s="137"/>
      <c r="BC261" s="137"/>
      <c r="BD261" s="87"/>
      <c r="BE261" s="87"/>
      <c r="BF261" s="87"/>
      <c r="BG261" s="49" t="str">
        <f>IF(OR(Table14[[#This Row],[Volts]]&gt;50,Table14[[#This Row],[Amps]]&gt;100),"Yes","No")</f>
        <v>Yes</v>
      </c>
      <c r="BH261" s="87"/>
      <c r="BI261" s="87"/>
      <c r="BJ261" s="87"/>
      <c r="BK261" s="89"/>
      <c r="BL261" s="72" t="str">
        <f>CONCATENATE($BL$5,Table14[[#This Row],[WBS Name]])</f>
        <v>C_BldgI</v>
      </c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</row>
    <row r="262" spans="1:105" ht="25.85" x14ac:dyDescent="0.2">
      <c r="A262" s="76" t="s">
        <v>699</v>
      </c>
      <c r="B262" s="47">
        <f t="shared" si="19"/>
        <v>121.4</v>
      </c>
      <c r="C262" s="48" t="s">
        <v>672</v>
      </c>
      <c r="D262" s="19" t="s">
        <v>667</v>
      </c>
      <c r="E262" s="19" t="s">
        <v>225</v>
      </c>
      <c r="F262" s="20" t="s">
        <v>225</v>
      </c>
      <c r="G262" s="20" t="s">
        <v>690</v>
      </c>
      <c r="H262" s="20"/>
      <c r="I262" s="20" t="s">
        <v>696</v>
      </c>
      <c r="J262" s="76" t="s">
        <v>700</v>
      </c>
      <c r="K262" s="21">
        <v>1</v>
      </c>
      <c r="L262" s="21">
        <v>1</v>
      </c>
      <c r="M262" s="80" t="s">
        <v>106</v>
      </c>
      <c r="N262" s="80" t="s">
        <v>107</v>
      </c>
      <c r="O262" s="77">
        <f t="shared" si="18"/>
        <v>0.05</v>
      </c>
      <c r="P262" s="81" t="s">
        <v>108</v>
      </c>
      <c r="Q262" s="82">
        <v>27</v>
      </c>
      <c r="R262" s="82">
        <v>20</v>
      </c>
      <c r="S262" s="82">
        <v>37</v>
      </c>
      <c r="T262" s="86"/>
      <c r="U262" s="86"/>
      <c r="V262" s="81" t="s">
        <v>116</v>
      </c>
      <c r="W262" s="87" t="s">
        <v>109</v>
      </c>
      <c r="X262" s="132">
        <v>65</v>
      </c>
      <c r="Y262" s="132">
        <v>115</v>
      </c>
      <c r="Z262" s="139">
        <v>75</v>
      </c>
      <c r="AA262" s="90"/>
      <c r="AB262" s="87"/>
      <c r="AC262" s="85"/>
      <c r="AD262" s="251"/>
      <c r="AE262" s="251"/>
      <c r="AF262" s="84">
        <f>Table14[[#This Row],[Quantity]]*Table14[[#This Row],[Heat Load (KW)]]</f>
        <v>0</v>
      </c>
      <c r="AG262" s="137"/>
      <c r="AH262" s="137"/>
      <c r="AI262" s="137"/>
      <c r="AJ262" s="137"/>
      <c r="AK262" s="137"/>
      <c r="AL262" s="401"/>
      <c r="AM262" s="251"/>
      <c r="AN262" s="406"/>
      <c r="AO26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62" s="335">
        <f>Table14[[#This Row],[Volt-Amperes]]*Table14[[#This Row],[Quantity]]/1000</f>
        <v>0</v>
      </c>
      <c r="AQ262" s="86">
        <v>100</v>
      </c>
      <c r="AR262" s="198">
        <f>Table14[[#This Row],[Quantity]]*Table14[[#This Row],[Volt-Amperes]]*(10^-3)*Table14[[#This Row],[Power Factor (%)]]*0.01</f>
        <v>0</v>
      </c>
      <c r="AS262" s="86"/>
      <c r="AT262" s="86"/>
      <c r="AU262" s="103"/>
      <c r="AV262" s="80"/>
      <c r="AW262" s="86"/>
      <c r="AX262" s="86"/>
      <c r="AY262" s="86"/>
      <c r="AZ262" s="137"/>
      <c r="BA262" s="137"/>
      <c r="BB262" s="137"/>
      <c r="BC262" s="137"/>
      <c r="BD262" s="81"/>
      <c r="BE262" s="87"/>
      <c r="BF262" s="87"/>
      <c r="BG262" s="49" t="str">
        <f>IF(OR(Table14[[#This Row],[Volts]]&gt;50,Table14[[#This Row],[Amps]]&gt;100),"Yes","No")</f>
        <v>No</v>
      </c>
      <c r="BH262" s="86"/>
      <c r="BI262" s="86"/>
      <c r="BJ262" s="86"/>
      <c r="BK262" s="89" t="s">
        <v>674</v>
      </c>
      <c r="BL262" s="72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</row>
    <row r="263" spans="1:105" ht="25.85" x14ac:dyDescent="0.2">
      <c r="A263" s="76" t="s">
        <v>701</v>
      </c>
      <c r="B263" s="47">
        <f t="shared" si="19"/>
        <v>121.4</v>
      </c>
      <c r="C263" s="48" t="str">
        <f t="shared" si="14"/>
        <v>121.4.03</v>
      </c>
      <c r="D263" s="19" t="s">
        <v>667</v>
      </c>
      <c r="E263" s="19" t="s">
        <v>225</v>
      </c>
      <c r="F263" s="20" t="s">
        <v>225</v>
      </c>
      <c r="G263" s="20" t="s">
        <v>690</v>
      </c>
      <c r="H263" s="20"/>
      <c r="I263" s="20" t="s">
        <v>676</v>
      </c>
      <c r="J263" s="20"/>
      <c r="K263" s="20"/>
      <c r="L263" s="21">
        <v>1</v>
      </c>
      <c r="M263" s="80" t="s">
        <v>106</v>
      </c>
      <c r="N263" s="80" t="s">
        <v>107</v>
      </c>
      <c r="O263" s="77">
        <f t="shared" si="18"/>
        <v>0.05</v>
      </c>
      <c r="P263" s="81" t="s">
        <v>108</v>
      </c>
      <c r="Q263" s="82">
        <v>36</v>
      </c>
      <c r="R263" s="82">
        <v>36</v>
      </c>
      <c r="S263" s="82">
        <v>80</v>
      </c>
      <c r="T263" s="86"/>
      <c r="U263" s="87"/>
      <c r="V263" s="81" t="s">
        <v>117</v>
      </c>
      <c r="W263" s="87" t="s">
        <v>109</v>
      </c>
      <c r="X263" s="132">
        <v>65</v>
      </c>
      <c r="Y263" s="132">
        <v>115</v>
      </c>
      <c r="Z263" s="139">
        <v>75</v>
      </c>
      <c r="AA263" s="90"/>
      <c r="AB263" s="87"/>
      <c r="AC263" s="87"/>
      <c r="AD263" s="137"/>
      <c r="AE263" s="137"/>
      <c r="AF263" s="84">
        <f>Table14[[#This Row],[Quantity]]*Table14[[#This Row],[Heat Load (KW)]]</f>
        <v>0</v>
      </c>
      <c r="AG263" s="137"/>
      <c r="AH263" s="137"/>
      <c r="AI263" s="137"/>
      <c r="AJ263" s="137"/>
      <c r="AK263" s="137"/>
      <c r="AL263" s="203"/>
      <c r="AM263" s="137"/>
      <c r="AN263" s="369"/>
      <c r="AO26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63" s="335">
        <f>Table14[[#This Row],[Volt-Amperes]]*Table14[[#This Row],[Quantity]]/1000</f>
        <v>0</v>
      </c>
      <c r="AQ263" s="372">
        <v>100</v>
      </c>
      <c r="AR263" s="198">
        <f>Table14[[#This Row],[Quantity]]*Table14[[#This Row],[Volt-Amperes]]*(10^-3)*Table14[[#This Row],[Power Factor (%)]]*0.01</f>
        <v>0</v>
      </c>
      <c r="AS263" s="87"/>
      <c r="AT263" s="87"/>
      <c r="AU263" s="80"/>
      <c r="AV263" s="85"/>
      <c r="AW263" s="87"/>
      <c r="AX263" s="87"/>
      <c r="AY263" s="87"/>
      <c r="AZ263" s="137"/>
      <c r="BA263" s="137"/>
      <c r="BB263" s="137"/>
      <c r="BC263" s="137"/>
      <c r="BD263" s="87"/>
      <c r="BE263" s="87"/>
      <c r="BF263" s="87"/>
      <c r="BG263" s="49" t="str">
        <f>IF(OR(Table14[[#This Row],[Volts]]&gt;50,Table14[[#This Row],[Amps]]&gt;100),"Yes","No")</f>
        <v>No</v>
      </c>
      <c r="BH263" s="87"/>
      <c r="BI263" s="87"/>
      <c r="BJ263" s="87"/>
      <c r="BK263" s="89"/>
      <c r="BL263" s="72" t="str">
        <f>CONCATENATE($BL$5,Table14[[#This Row],[WBS Name]])</f>
        <v>C_BldgI</v>
      </c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</row>
    <row r="264" spans="1:105" ht="25.85" x14ac:dyDescent="0.2">
      <c r="A264" s="76" t="s">
        <v>702</v>
      </c>
      <c r="B264" s="47">
        <f t="shared" si="19"/>
        <v>121.4</v>
      </c>
      <c r="C264" s="48" t="str">
        <f t="shared" si="14"/>
        <v>121.4.03</v>
      </c>
      <c r="D264" s="19" t="s">
        <v>667</v>
      </c>
      <c r="E264" s="19" t="s">
        <v>225</v>
      </c>
      <c r="F264" s="20" t="s">
        <v>225</v>
      </c>
      <c r="G264" s="20" t="s">
        <v>690</v>
      </c>
      <c r="H264" s="20"/>
      <c r="I264" s="20" t="s">
        <v>703</v>
      </c>
      <c r="J264" s="20"/>
      <c r="K264" s="20"/>
      <c r="L264" s="21">
        <v>1</v>
      </c>
      <c r="M264" s="80" t="s">
        <v>106</v>
      </c>
      <c r="N264" s="80" t="s">
        <v>107</v>
      </c>
      <c r="O264" s="77">
        <f t="shared" si="18"/>
        <v>0.05</v>
      </c>
      <c r="P264" s="81" t="s">
        <v>108</v>
      </c>
      <c r="Q264" s="82">
        <v>32</v>
      </c>
      <c r="R264" s="82">
        <v>16</v>
      </c>
      <c r="S264" s="82">
        <v>32</v>
      </c>
      <c r="T264" s="86"/>
      <c r="U264" s="87"/>
      <c r="V264" s="81" t="s">
        <v>117</v>
      </c>
      <c r="W264" s="87" t="s">
        <v>109</v>
      </c>
      <c r="X264" s="132">
        <v>65</v>
      </c>
      <c r="Y264" s="132">
        <v>115</v>
      </c>
      <c r="Z264" s="139">
        <v>75</v>
      </c>
      <c r="AA264" s="90"/>
      <c r="AB264" s="87"/>
      <c r="AC264" s="87"/>
      <c r="AD264" s="137"/>
      <c r="AE264" s="137"/>
      <c r="AF264" s="84">
        <f>Table14[[#This Row],[Quantity]]*Table14[[#This Row],[Heat Load (KW)]]</f>
        <v>0</v>
      </c>
      <c r="AG264" s="137"/>
      <c r="AH264" s="137"/>
      <c r="AI264" s="137"/>
      <c r="AJ264" s="137"/>
      <c r="AK264" s="137"/>
      <c r="AL264" s="343" t="s">
        <v>114</v>
      </c>
      <c r="AM264" s="341">
        <v>120</v>
      </c>
      <c r="AN264" s="341">
        <v>5</v>
      </c>
      <c r="AO26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600</v>
      </c>
      <c r="AP264" s="192">
        <f>Table14[[#This Row],[Volt-Amperes]]*Table14[[#This Row],[Quantity]]/1000</f>
        <v>0.6</v>
      </c>
      <c r="AQ264" s="86">
        <v>100</v>
      </c>
      <c r="AR264" s="74">
        <f>Table14[[#This Row],[Quantity]]*Table14[[#This Row],[Volt-Amperes]]*(10^-3)*Table14[[#This Row],[Power Factor (%)]]*0.01</f>
        <v>0.6</v>
      </c>
      <c r="AS264" s="87"/>
      <c r="AT264" s="87"/>
      <c r="AU264" s="80"/>
      <c r="AV264" s="85"/>
      <c r="AW264" s="87"/>
      <c r="AX264" s="87"/>
      <c r="AY264" s="87"/>
      <c r="AZ264" s="137"/>
      <c r="BA264" s="137"/>
      <c r="BB264" s="137"/>
      <c r="BC264" s="137"/>
      <c r="BD264" s="87"/>
      <c r="BE264" s="87"/>
      <c r="BF264" s="87"/>
      <c r="BG264" s="49" t="str">
        <f>IF(OR(Table14[[#This Row],[Volts]]&gt;50,Table14[[#This Row],[Amps]]&gt;100),"Yes","No")</f>
        <v>Yes</v>
      </c>
      <c r="BH264" s="87"/>
      <c r="BI264" s="87"/>
      <c r="BJ264" s="87"/>
      <c r="BK264" s="89"/>
      <c r="BL264" s="72" t="str">
        <f>CONCATENATE($BL$5,Table14[[#This Row],[WBS Name]])</f>
        <v>C_BldgI</v>
      </c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</row>
    <row r="265" spans="1:105" ht="25.85" x14ac:dyDescent="0.2">
      <c r="A265" s="76" t="s">
        <v>704</v>
      </c>
      <c r="B265" s="179">
        <f t="shared" si="19"/>
        <v>121.4</v>
      </c>
      <c r="C265" s="176" t="str">
        <f t="shared" si="14"/>
        <v>121.4.02</v>
      </c>
      <c r="D265" s="19" t="s">
        <v>307</v>
      </c>
      <c r="E265" s="70" t="s">
        <v>221</v>
      </c>
      <c r="F265" s="20" t="s">
        <v>305</v>
      </c>
      <c r="G265" s="20" t="s">
        <v>705</v>
      </c>
      <c r="H265" s="20"/>
      <c r="I265" s="20" t="s">
        <v>652</v>
      </c>
      <c r="J265" s="20" t="s">
        <v>706</v>
      </c>
      <c r="K265" s="20"/>
      <c r="L265" s="21">
        <v>1</v>
      </c>
      <c r="M265" s="80" t="s">
        <v>106</v>
      </c>
      <c r="N265" s="80" t="s">
        <v>143</v>
      </c>
      <c r="O265" s="77">
        <f t="shared" si="18"/>
        <v>0.25</v>
      </c>
      <c r="P265" s="81" t="s">
        <v>108</v>
      </c>
      <c r="Q265" s="82">
        <v>70</v>
      </c>
      <c r="R265" s="82">
        <v>24</v>
      </c>
      <c r="S265" s="82">
        <v>60</v>
      </c>
      <c r="T265" s="86">
        <v>300</v>
      </c>
      <c r="U265" s="87"/>
      <c r="V265" s="81" t="s">
        <v>116</v>
      </c>
      <c r="W265" s="87" t="s">
        <v>109</v>
      </c>
      <c r="X265" s="132">
        <v>65</v>
      </c>
      <c r="Y265" s="132">
        <v>78</v>
      </c>
      <c r="Z265" s="139" t="s">
        <v>654</v>
      </c>
      <c r="AA265" s="90"/>
      <c r="AB265" s="87">
        <v>0</v>
      </c>
      <c r="AC265" s="87">
        <v>0</v>
      </c>
      <c r="AD265" s="82" t="s">
        <v>113</v>
      </c>
      <c r="AE265" s="91">
        <v>0.4</v>
      </c>
      <c r="AF265" s="84">
        <f>Table14[[#This Row],[Quantity]]*Table14[[#This Row],[Heat Load (KW)]]</f>
        <v>0.4</v>
      </c>
      <c r="AG265" s="82"/>
      <c r="AH265" s="82">
        <v>72</v>
      </c>
      <c r="AI265" s="82">
        <v>80</v>
      </c>
      <c r="AJ265" s="82" t="s">
        <v>707</v>
      </c>
      <c r="AK265" s="91">
        <v>10</v>
      </c>
      <c r="AL265" s="85" t="s">
        <v>154</v>
      </c>
      <c r="AM265" s="82">
        <v>480</v>
      </c>
      <c r="AN265" s="82">
        <v>3</v>
      </c>
      <c r="AO26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2494.1531628991834</v>
      </c>
      <c r="AP265" s="192">
        <f>Table14[[#This Row],[Volt-Amperes]]*Table14[[#This Row],[Quantity]]/1000</f>
        <v>2.4941531628991833</v>
      </c>
      <c r="AQ265" s="86">
        <v>80</v>
      </c>
      <c r="AR265" s="74">
        <f>Table14[[#This Row],[Quantity]]*Table14[[#This Row],[Volt-Amperes]]*(10^-3)*Table14[[#This Row],[Power Factor (%)]]*0.01</f>
        <v>1.9953225303193467</v>
      </c>
      <c r="AS265" s="87" t="s">
        <v>115</v>
      </c>
      <c r="AT265" s="87" t="s">
        <v>115</v>
      </c>
      <c r="AU265" s="80">
        <v>20</v>
      </c>
      <c r="AV265" s="85" t="s">
        <v>205</v>
      </c>
      <c r="AW265" s="87" t="s">
        <v>116</v>
      </c>
      <c r="AX265" s="87"/>
      <c r="AY265" s="87" t="s">
        <v>116</v>
      </c>
      <c r="AZ265" s="137"/>
      <c r="BA265" s="137"/>
      <c r="BB265" s="137"/>
      <c r="BC265" s="137"/>
      <c r="BD265" s="87"/>
      <c r="BE265" s="87"/>
      <c r="BF265" s="87"/>
      <c r="BG265" s="178" t="str">
        <f>IF(OR(Table14[[#This Row],[Volts]]&gt;50,Table14[[#This Row],[Amps]]&gt;100),"Yes","No")</f>
        <v>Yes</v>
      </c>
      <c r="BH265" s="87" t="s">
        <v>117</v>
      </c>
      <c r="BI265" s="87" t="s">
        <v>116</v>
      </c>
      <c r="BJ265" s="87" t="s">
        <v>147</v>
      </c>
      <c r="BK265" s="89"/>
      <c r="BL265" s="72" t="str">
        <f>CONCATENATE($BL$5,Table14[[#This Row],[WBS Name]])</f>
        <v>C_WFE</v>
      </c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</row>
    <row r="266" spans="1:105" ht="25.85" x14ac:dyDescent="0.2">
      <c r="A266" s="76" t="s">
        <v>708</v>
      </c>
      <c r="B266" s="179">
        <f t="shared" si="19"/>
        <v>121.4</v>
      </c>
      <c r="C266" s="176" t="str">
        <f t="shared" si="14"/>
        <v>121.4.02</v>
      </c>
      <c r="D266" s="19" t="s">
        <v>307</v>
      </c>
      <c r="E266" s="70" t="s">
        <v>221</v>
      </c>
      <c r="F266" s="20" t="s">
        <v>260</v>
      </c>
      <c r="G266" s="20" t="s">
        <v>705</v>
      </c>
      <c r="H266" s="20"/>
      <c r="I266" s="22" t="s">
        <v>709</v>
      </c>
      <c r="J266" s="20" t="s">
        <v>710</v>
      </c>
      <c r="K266" s="20"/>
      <c r="L266" s="21">
        <v>2</v>
      </c>
      <c r="M266" s="80" t="s">
        <v>106</v>
      </c>
      <c r="N266" s="80" t="s">
        <v>143</v>
      </c>
      <c r="O266" s="77">
        <f t="shared" si="18"/>
        <v>0.25</v>
      </c>
      <c r="P266" s="81" t="s">
        <v>108</v>
      </c>
      <c r="Q266" s="82">
        <v>31</v>
      </c>
      <c r="R266" s="82">
        <v>31</v>
      </c>
      <c r="S266" s="82">
        <v>87</v>
      </c>
      <c r="T266" s="82"/>
      <c r="U266" s="82"/>
      <c r="V266" s="82"/>
      <c r="W266" s="82"/>
      <c r="X266" s="132">
        <v>65</v>
      </c>
      <c r="Y266" s="132">
        <v>78</v>
      </c>
      <c r="Z266" s="139" t="s">
        <v>654</v>
      </c>
      <c r="AA266" s="83"/>
      <c r="AB266" s="82"/>
      <c r="AC266" s="82"/>
      <c r="AD266" s="82" t="s">
        <v>113</v>
      </c>
      <c r="AE266" s="91">
        <v>0.1</v>
      </c>
      <c r="AF266" s="84">
        <f>Table14[[#This Row],[Quantity]]*Table14[[#This Row],[Heat Load (KW)]]</f>
        <v>0.2</v>
      </c>
      <c r="AG266" s="82"/>
      <c r="AH266" s="137"/>
      <c r="AI266" s="137"/>
      <c r="AJ266" s="137"/>
      <c r="AK266" s="137"/>
      <c r="AL266" s="85" t="s">
        <v>114</v>
      </c>
      <c r="AM266" s="91">
        <v>120</v>
      </c>
      <c r="AN266" s="82">
        <v>15</v>
      </c>
      <c r="AO26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66" s="192">
        <f>Table14[[#This Row],[Volt-Amperes]]*Table14[[#This Row],[Quantity]]/1000</f>
        <v>3.6</v>
      </c>
      <c r="AQ266" s="86">
        <v>100</v>
      </c>
      <c r="AR266" s="74">
        <f>Table14[[#This Row],[Quantity]]*Table14[[#This Row],[Volt-Amperes]]*(10^-3)*Table14[[#This Row],[Power Factor (%)]]*0.01</f>
        <v>3.6</v>
      </c>
      <c r="AS266" s="86"/>
      <c r="AT266" s="86"/>
      <c r="AU266" s="103">
        <v>15</v>
      </c>
      <c r="AV266" s="80"/>
      <c r="AW266" s="86"/>
      <c r="AX266" s="86" t="s">
        <v>116</v>
      </c>
      <c r="AY266" s="86" t="s">
        <v>116</v>
      </c>
      <c r="AZ266" s="137"/>
      <c r="BA266" s="137"/>
      <c r="BB266" s="137"/>
      <c r="BC266" s="137"/>
      <c r="BD266" s="81"/>
      <c r="BE266" s="87"/>
      <c r="BF266" s="87"/>
      <c r="BG266" s="177" t="str">
        <f>IF(OR(Table14[[#This Row],[Volts]]&gt;50,Table14[[#This Row],[Amps]]&gt;100),"Yes","No")</f>
        <v>Yes</v>
      </c>
      <c r="BH266" s="86"/>
      <c r="BI266" s="86"/>
      <c r="BJ266" s="81"/>
      <c r="BK266" s="89" t="s">
        <v>665</v>
      </c>
      <c r="BL266" s="72" t="str">
        <f>CONCATENATE($BL$5,Table14[[#This Row],[WBS Name]])</f>
        <v>C_WFE</v>
      </c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</row>
    <row r="267" spans="1:105" ht="66.599999999999994" customHeight="1" x14ac:dyDescent="0.2">
      <c r="A267" s="76" t="s">
        <v>711</v>
      </c>
      <c r="B267" s="47">
        <f t="shared" si="19"/>
        <v>121.4</v>
      </c>
      <c r="C267" s="48" t="str">
        <f t="shared" si="14"/>
        <v>121.4.02</v>
      </c>
      <c r="D267" s="19" t="s">
        <v>307</v>
      </c>
      <c r="E267" s="70" t="s">
        <v>221</v>
      </c>
      <c r="F267" s="20" t="s">
        <v>260</v>
      </c>
      <c r="G267" s="20" t="s">
        <v>705</v>
      </c>
      <c r="H267" s="20"/>
      <c r="I267" s="22" t="s">
        <v>709</v>
      </c>
      <c r="J267" s="20" t="s">
        <v>712</v>
      </c>
      <c r="K267" s="20"/>
      <c r="L267" s="21">
        <v>2</v>
      </c>
      <c r="M267" s="80" t="s">
        <v>106</v>
      </c>
      <c r="N267" s="80" t="s">
        <v>143</v>
      </c>
      <c r="O267" s="77">
        <f t="shared" si="18"/>
        <v>0.25</v>
      </c>
      <c r="P267" s="81" t="s">
        <v>108</v>
      </c>
      <c r="Q267" s="82">
        <v>40</v>
      </c>
      <c r="R267" s="82">
        <v>40</v>
      </c>
      <c r="S267" s="82">
        <v>87</v>
      </c>
      <c r="T267" s="82"/>
      <c r="U267" s="82"/>
      <c r="V267" s="82"/>
      <c r="W267" s="82"/>
      <c r="X267" s="132">
        <v>65</v>
      </c>
      <c r="Y267" s="132">
        <v>78</v>
      </c>
      <c r="Z267" s="139" t="s">
        <v>654</v>
      </c>
      <c r="AA267" s="83"/>
      <c r="AB267" s="82"/>
      <c r="AC267" s="82"/>
      <c r="AD267" s="82" t="s">
        <v>113</v>
      </c>
      <c r="AE267" s="91">
        <v>0.1</v>
      </c>
      <c r="AF267" s="84">
        <f>Table14[[#This Row],[Quantity]]*Table14[[#This Row],[Heat Load (KW)]]</f>
        <v>0.2</v>
      </c>
      <c r="AG267" s="82"/>
      <c r="AH267" s="137"/>
      <c r="AI267" s="137"/>
      <c r="AJ267" s="137"/>
      <c r="AK267" s="137"/>
      <c r="AL267" s="85" t="s">
        <v>154</v>
      </c>
      <c r="AM267" s="91">
        <v>480</v>
      </c>
      <c r="AN267" s="82">
        <v>40</v>
      </c>
      <c r="AO26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33255.375505322445</v>
      </c>
      <c r="AP267" s="192">
        <f>Table14[[#This Row],[Volt-Amperes]]*Table14[[#This Row],[Quantity]]/1000</f>
        <v>66.510751010644896</v>
      </c>
      <c r="AQ267" s="86">
        <v>100</v>
      </c>
      <c r="AR267" s="74">
        <f>Table14[[#This Row],[Quantity]]*Table14[[#This Row],[Volt-Amperes]]*(10^-3)*Table14[[#This Row],[Power Factor (%)]]*0.01</f>
        <v>66.510751010644896</v>
      </c>
      <c r="AS267" s="86"/>
      <c r="AT267" s="86"/>
      <c r="AU267" s="103">
        <v>40</v>
      </c>
      <c r="AV267" s="80"/>
      <c r="AW267" s="86"/>
      <c r="AX267" s="86" t="s">
        <v>116</v>
      </c>
      <c r="AY267" s="86" t="s">
        <v>116</v>
      </c>
      <c r="AZ267" s="137"/>
      <c r="BA267" s="137"/>
      <c r="BB267" s="137"/>
      <c r="BC267" s="137"/>
      <c r="BD267" s="81"/>
      <c r="BE267" s="87"/>
      <c r="BF267" s="87"/>
      <c r="BG267" s="88" t="str">
        <f>IF(OR(Table14[[#This Row],[Volts]]&gt;50,Table14[[#This Row],[Amps]]&gt;100),"Yes","No")</f>
        <v>Yes</v>
      </c>
      <c r="BH267" s="86"/>
      <c r="BI267" s="86"/>
      <c r="BJ267" s="81"/>
      <c r="BK267" s="89" t="s">
        <v>665</v>
      </c>
      <c r="BL267" s="72" t="str">
        <f>CONCATENATE($BL$5,Table14[[#This Row],[WBS Name]])</f>
        <v>C_WFE</v>
      </c>
      <c r="BM267" s="154"/>
      <c r="BN267" s="154"/>
      <c r="BO267" s="154"/>
      <c r="BP267" s="154"/>
      <c r="BQ267" s="154"/>
      <c r="BR267" s="154"/>
      <c r="BS267" s="154"/>
      <c r="BT267" s="154"/>
      <c r="BU267" s="154"/>
      <c r="BV267" s="154"/>
      <c r="BW267" s="154"/>
      <c r="BX267" s="154"/>
      <c r="BY267" s="154"/>
      <c r="BZ267" s="154"/>
      <c r="CA267" s="154"/>
      <c r="CB267" s="154"/>
      <c r="CC267" s="154"/>
      <c r="CD267" s="154"/>
      <c r="CE267" s="154"/>
      <c r="CF267" s="154"/>
      <c r="CG267" s="154"/>
      <c r="CH267" s="154"/>
      <c r="CI267" s="154"/>
      <c r="CJ267" s="154"/>
      <c r="CK267" s="154"/>
      <c r="CL267" s="154"/>
      <c r="CM267" s="154"/>
      <c r="CN267" s="154"/>
      <c r="CO267" s="154"/>
      <c r="CP267" s="154"/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</row>
    <row r="268" spans="1:105" ht="25.85" x14ac:dyDescent="0.2">
      <c r="A268" s="76" t="s">
        <v>713</v>
      </c>
      <c r="B268" s="47">
        <f t="shared" si="19"/>
        <v>121.4</v>
      </c>
      <c r="C268" s="48" t="str">
        <f t="shared" si="14"/>
        <v>121.4.02</v>
      </c>
      <c r="D268" s="19" t="s">
        <v>307</v>
      </c>
      <c r="E268" s="70" t="s">
        <v>221</v>
      </c>
      <c r="F268" s="20" t="s">
        <v>260</v>
      </c>
      <c r="G268" s="20" t="s">
        <v>705</v>
      </c>
      <c r="H268" s="20"/>
      <c r="I268" s="22" t="s">
        <v>705</v>
      </c>
      <c r="J268" s="20" t="s">
        <v>714</v>
      </c>
      <c r="K268" s="20"/>
      <c r="L268" s="21">
        <v>2</v>
      </c>
      <c r="M268" s="80" t="s">
        <v>152</v>
      </c>
      <c r="N268" s="80" t="s">
        <v>143</v>
      </c>
      <c r="O268" s="77">
        <f t="shared" si="18"/>
        <v>0.25</v>
      </c>
      <c r="P268" s="81" t="s">
        <v>108</v>
      </c>
      <c r="Q268" s="82">
        <v>28</v>
      </c>
      <c r="R268" s="82">
        <v>29</v>
      </c>
      <c r="S268" s="82">
        <v>103</v>
      </c>
      <c r="T268" s="82"/>
      <c r="U268" s="82"/>
      <c r="V268" s="82"/>
      <c r="W268" s="82"/>
      <c r="X268" s="132">
        <v>65</v>
      </c>
      <c r="Y268" s="132">
        <v>78</v>
      </c>
      <c r="Z268" s="139" t="s">
        <v>654</v>
      </c>
      <c r="AA268" s="83"/>
      <c r="AB268" s="82"/>
      <c r="AC268" s="82"/>
      <c r="AD268" s="82" t="s">
        <v>113</v>
      </c>
      <c r="AE268" s="137"/>
      <c r="AF268" s="84">
        <f>Table14[[#This Row],[Quantity]]*Table14[[#This Row],[Heat Load (KW)]]</f>
        <v>0</v>
      </c>
      <c r="AG268" s="82"/>
      <c r="AH268" s="137"/>
      <c r="AI268" s="137"/>
      <c r="AJ268" s="137"/>
      <c r="AK268" s="137"/>
      <c r="AL268" s="203"/>
      <c r="AM268" s="137"/>
      <c r="AN268" s="137"/>
      <c r="AO26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68" s="192">
        <f>Table14[[#This Row],[Volt-Amperes]]*Table14[[#This Row],[Quantity]]/1000</f>
        <v>0</v>
      </c>
      <c r="AQ268" s="86">
        <v>100</v>
      </c>
      <c r="AR268" s="74">
        <f>Table14[[#This Row],[Quantity]]*Table14[[#This Row],[Volt-Amperes]]*(10^-3)*Table14[[#This Row],[Power Factor (%)]]*0.01</f>
        <v>0</v>
      </c>
      <c r="AS268" s="86"/>
      <c r="AT268" s="86"/>
      <c r="AU268" s="103"/>
      <c r="AV268" s="80"/>
      <c r="AW268" s="86"/>
      <c r="AX268" s="86" t="s">
        <v>116</v>
      </c>
      <c r="AY268" s="86"/>
      <c r="AZ268" s="137"/>
      <c r="BA268" s="137"/>
      <c r="BB268" s="137"/>
      <c r="BC268" s="137"/>
      <c r="BD268" s="81"/>
      <c r="BE268" s="87"/>
      <c r="BF268" s="87"/>
      <c r="BG268" s="88" t="str">
        <f>IF(OR(Table14[[#This Row],[Volts]]&gt;50,Table14[[#This Row],[Amps]]&gt;100),"Yes","No")</f>
        <v>No</v>
      </c>
      <c r="BH268" s="86"/>
      <c r="BI268" s="86"/>
      <c r="BJ268" s="81"/>
      <c r="BK268" s="89"/>
      <c r="BL268" s="72" t="str">
        <f>CONCATENATE($BL$5,Table14[[#This Row],[WBS Name]])</f>
        <v>C_WFE</v>
      </c>
      <c r="BM268" s="154"/>
      <c r="BN268" s="154"/>
      <c r="BO268" s="154"/>
      <c r="BP268" s="154"/>
      <c r="BQ268" s="154"/>
      <c r="BR268" s="154"/>
      <c r="BS268" s="154"/>
      <c r="BT268" s="154"/>
      <c r="BU268" s="154"/>
      <c r="BV268" s="154"/>
      <c r="BW268" s="154"/>
      <c r="BX268" s="154"/>
      <c r="BY268" s="154"/>
      <c r="BZ268" s="154"/>
      <c r="CA268" s="154"/>
      <c r="CB268" s="154"/>
      <c r="CC268" s="154"/>
      <c r="CD268" s="154"/>
      <c r="CE268" s="154"/>
      <c r="CF268" s="154"/>
      <c r="CG268" s="154"/>
      <c r="CH268" s="154"/>
      <c r="CI268" s="154"/>
      <c r="CJ268" s="154"/>
      <c r="CK268" s="154"/>
      <c r="CL268" s="154"/>
      <c r="CM268" s="154"/>
      <c r="CN268" s="154"/>
      <c r="CO268" s="154"/>
      <c r="CP268" s="154"/>
      <c r="CQ268" s="154"/>
      <c r="CR268" s="154"/>
      <c r="CS268" s="154"/>
      <c r="CT268" s="154"/>
      <c r="CU268" s="154"/>
      <c r="CV268" s="154"/>
      <c r="CW268" s="154"/>
      <c r="CX268" s="154"/>
      <c r="CY268" s="154"/>
      <c r="CZ268" s="154"/>
      <c r="DA268" s="154"/>
    </row>
    <row r="269" spans="1:105" ht="25.85" x14ac:dyDescent="0.2">
      <c r="A269" s="76" t="s">
        <v>715</v>
      </c>
      <c r="B269" s="47">
        <f t="shared" si="19"/>
        <v>121.4</v>
      </c>
      <c r="C269" s="48" t="str">
        <f t="shared" si="14"/>
        <v>121.4.02</v>
      </c>
      <c r="D269" s="19" t="s">
        <v>307</v>
      </c>
      <c r="E269" s="70" t="s">
        <v>221</v>
      </c>
      <c r="F269" s="20" t="s">
        <v>260</v>
      </c>
      <c r="G269" s="20" t="s">
        <v>705</v>
      </c>
      <c r="H269" s="20"/>
      <c r="I269" s="22" t="s">
        <v>705</v>
      </c>
      <c r="J269" s="20" t="s">
        <v>716</v>
      </c>
      <c r="K269" s="20"/>
      <c r="L269" s="21">
        <v>0</v>
      </c>
      <c r="M269" s="80" t="s">
        <v>253</v>
      </c>
      <c r="N269" s="80" t="s">
        <v>143</v>
      </c>
      <c r="O269" s="77">
        <f t="shared" si="18"/>
        <v>0.25</v>
      </c>
      <c r="P269" s="137"/>
      <c r="Q269" s="137"/>
      <c r="R269" s="137"/>
      <c r="S269" s="137"/>
      <c r="T269" s="82"/>
      <c r="U269" s="82"/>
      <c r="V269" s="82"/>
      <c r="W269" s="82"/>
      <c r="X269" s="132">
        <v>65</v>
      </c>
      <c r="Y269" s="132">
        <v>78</v>
      </c>
      <c r="Z269" s="139" t="s">
        <v>654</v>
      </c>
      <c r="AA269" s="83"/>
      <c r="AB269" s="82"/>
      <c r="AC269" s="82"/>
      <c r="AD269" s="82" t="s">
        <v>656</v>
      </c>
      <c r="AE269" s="82">
        <v>12</v>
      </c>
      <c r="AF269" s="84">
        <f>L268*Table14[[#This Row],[Heat Load (KW)]]</f>
        <v>24</v>
      </c>
      <c r="AG269" s="137"/>
      <c r="AH269" s="82">
        <v>72</v>
      </c>
      <c r="AI269" s="82">
        <v>80</v>
      </c>
      <c r="AJ269" s="82" t="s">
        <v>707</v>
      </c>
      <c r="AK269" s="137"/>
      <c r="AL269" s="203"/>
      <c r="AM269" s="137"/>
      <c r="AN269" s="137"/>
      <c r="AO26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69" s="192">
        <f>Table14[[#This Row],[Volt-Amperes]]*Table14[[#This Row],[Quantity]]/1000</f>
        <v>0</v>
      </c>
      <c r="AQ269" s="86">
        <v>100</v>
      </c>
      <c r="AR269" s="74">
        <f>Table14[[#This Row],[Quantity]]*Table14[[#This Row],[Volt-Amperes]]*(10^-3)*Table14[[#This Row],[Power Factor (%)]]*0.01</f>
        <v>0</v>
      </c>
      <c r="AS269" s="86"/>
      <c r="AT269" s="86"/>
      <c r="AU269" s="103"/>
      <c r="AV269" s="80"/>
      <c r="AW269" s="86"/>
      <c r="AX269" s="86"/>
      <c r="AY269" s="86" t="s">
        <v>116</v>
      </c>
      <c r="AZ269" s="137"/>
      <c r="BA269" s="137"/>
      <c r="BB269" s="137"/>
      <c r="BC269" s="137"/>
      <c r="BD269" s="81"/>
      <c r="BE269" s="87"/>
      <c r="BF269" s="87"/>
      <c r="BG269" s="88" t="str">
        <f>IF(OR(Table14[[#This Row],[Volts]]&gt;50,Table14[[#This Row],[Amps]]&gt;100),"Yes","No")</f>
        <v>No</v>
      </c>
      <c r="BH269" s="86"/>
      <c r="BI269" s="86"/>
      <c r="BJ269" s="86"/>
      <c r="BK269" s="89"/>
      <c r="BL269" s="72" t="str">
        <f>CONCATENATE($BL$5,Table14[[#This Row],[WBS Name]])</f>
        <v>C_WFE</v>
      </c>
      <c r="BM269" s="154"/>
      <c r="BN269" s="154"/>
      <c r="BO269" s="154"/>
      <c r="BP269" s="154"/>
      <c r="BQ269" s="154"/>
      <c r="BR269" s="154"/>
      <c r="BS269" s="154"/>
      <c r="BT269" s="154"/>
      <c r="BU269" s="154"/>
      <c r="BV269" s="154"/>
      <c r="BW269" s="154"/>
      <c r="BX269" s="154"/>
      <c r="BY269" s="154"/>
      <c r="BZ269" s="154"/>
      <c r="CA269" s="154"/>
      <c r="CB269" s="154"/>
      <c r="CC269" s="154"/>
      <c r="CD269" s="154"/>
      <c r="CE269" s="154"/>
      <c r="CF269" s="154"/>
      <c r="CG269" s="154"/>
      <c r="CH269" s="154"/>
      <c r="CI269" s="154"/>
      <c r="CJ269" s="154"/>
      <c r="CK269" s="154"/>
      <c r="CL269" s="154"/>
      <c r="CM269" s="154"/>
      <c r="CN269" s="154"/>
      <c r="CO269" s="154"/>
      <c r="CP269" s="154"/>
      <c r="CQ269" s="154"/>
      <c r="CR269" s="154"/>
      <c r="CS269" s="154"/>
      <c r="CT269" s="154"/>
      <c r="CU269" s="154"/>
      <c r="CV269" s="154"/>
      <c r="CW269" s="154"/>
      <c r="CX269" s="154"/>
      <c r="CY269" s="154"/>
      <c r="CZ269" s="154"/>
      <c r="DA269" s="154"/>
    </row>
    <row r="270" spans="1:105" ht="25.85" x14ac:dyDescent="0.2">
      <c r="A270" s="76" t="s">
        <v>717</v>
      </c>
      <c r="B270" s="47">
        <f t="shared" si="19"/>
        <v>121.4</v>
      </c>
      <c r="C270" s="48" t="str">
        <f t="shared" si="14"/>
        <v>121.4.02</v>
      </c>
      <c r="D270" s="19" t="s">
        <v>307</v>
      </c>
      <c r="E270" s="70" t="s">
        <v>221</v>
      </c>
      <c r="F270" s="20" t="s">
        <v>260</v>
      </c>
      <c r="G270" s="20" t="s">
        <v>705</v>
      </c>
      <c r="H270" s="20"/>
      <c r="I270" s="22" t="s">
        <v>718</v>
      </c>
      <c r="J270" s="76" t="s">
        <v>719</v>
      </c>
      <c r="K270" s="20"/>
      <c r="L270" s="21">
        <v>1</v>
      </c>
      <c r="M270" s="80" t="s">
        <v>152</v>
      </c>
      <c r="N270" s="80" t="s">
        <v>143</v>
      </c>
      <c r="O270" s="77">
        <f t="shared" si="18"/>
        <v>0.25</v>
      </c>
      <c r="P270" s="81" t="s">
        <v>108</v>
      </c>
      <c r="Q270" s="82">
        <v>21</v>
      </c>
      <c r="R270" s="82">
        <v>17</v>
      </c>
      <c r="S270" s="82">
        <v>30</v>
      </c>
      <c r="T270" s="82"/>
      <c r="U270" s="82"/>
      <c r="V270" s="82"/>
      <c r="W270" s="82"/>
      <c r="X270" s="132">
        <v>65</v>
      </c>
      <c r="Y270" s="132">
        <v>78</v>
      </c>
      <c r="Z270" s="139" t="s">
        <v>654</v>
      </c>
      <c r="AA270" s="83"/>
      <c r="AB270" s="82"/>
      <c r="AC270" s="82"/>
      <c r="AD270" s="82" t="s">
        <v>113</v>
      </c>
      <c r="AE270" s="137"/>
      <c r="AF270" s="84">
        <f>Table14[[#This Row],[Quantity]]*Table14[[#This Row],[Heat Load (KW)]]</f>
        <v>0</v>
      </c>
      <c r="AG270" s="82"/>
      <c r="AH270" s="137"/>
      <c r="AI270" s="137"/>
      <c r="AJ270" s="137"/>
      <c r="AK270" s="137"/>
      <c r="AL270" s="203"/>
      <c r="AM270" s="137"/>
      <c r="AN270" s="137"/>
      <c r="AO27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70" s="192">
        <f>Table14[[#This Row],[Volt-Amperes]]*Table14[[#This Row],[Quantity]]/1000</f>
        <v>0</v>
      </c>
      <c r="AQ270" s="86">
        <v>100</v>
      </c>
      <c r="AR270" s="74">
        <f>Table14[[#This Row],[Quantity]]*Table14[[#This Row],[Volt-Amperes]]*(10^-3)*Table14[[#This Row],[Power Factor (%)]]*0.01</f>
        <v>0</v>
      </c>
      <c r="AS270" s="86"/>
      <c r="AT270" s="86"/>
      <c r="AU270" s="103"/>
      <c r="AV270" s="80"/>
      <c r="AW270" s="86"/>
      <c r="AX270" s="86"/>
      <c r="AY270" s="86"/>
      <c r="AZ270" s="137"/>
      <c r="BA270" s="137"/>
      <c r="BB270" s="137"/>
      <c r="BC270" s="137"/>
      <c r="BD270" s="81"/>
      <c r="BE270" s="87"/>
      <c r="BF270" s="87"/>
      <c r="BG270" s="88" t="str">
        <f>IF(OR(Table14[[#This Row],[Volts]]&gt;50,Table14[[#This Row],[Amps]]&gt;100),"Yes","No")</f>
        <v>No</v>
      </c>
      <c r="BH270" s="86"/>
      <c r="BI270" s="86"/>
      <c r="BJ270" s="81"/>
      <c r="BK270" s="89"/>
      <c r="BL270" s="72" t="str">
        <f>CONCATENATE($BL$5,Table14[[#This Row],[WBS Name]])</f>
        <v>C_WFE</v>
      </c>
      <c r="BM270" s="154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/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154"/>
      <c r="CY270" s="154"/>
      <c r="CZ270" s="154"/>
      <c r="DA270" s="154"/>
    </row>
    <row r="271" spans="1:105" ht="25.85" x14ac:dyDescent="0.2">
      <c r="A271" s="76" t="s">
        <v>720</v>
      </c>
      <c r="B271" s="47">
        <f t="shared" si="19"/>
        <v>121.4</v>
      </c>
      <c r="C271" s="48" t="str">
        <f t="shared" si="14"/>
        <v>121.4.02</v>
      </c>
      <c r="D271" s="19" t="s">
        <v>307</v>
      </c>
      <c r="E271" s="70" t="s">
        <v>221</v>
      </c>
      <c r="F271" s="20" t="s">
        <v>260</v>
      </c>
      <c r="G271" s="20" t="s">
        <v>705</v>
      </c>
      <c r="H271" s="20"/>
      <c r="I271" s="22" t="s">
        <v>721</v>
      </c>
      <c r="J271" s="20" t="s">
        <v>722</v>
      </c>
      <c r="K271" s="20"/>
      <c r="L271" s="21">
        <v>2</v>
      </c>
      <c r="M271" s="80" t="s">
        <v>106</v>
      </c>
      <c r="N271" s="80" t="s">
        <v>143</v>
      </c>
      <c r="O271" s="77">
        <f t="shared" si="18"/>
        <v>0.25</v>
      </c>
      <c r="P271" s="173" t="s">
        <v>268</v>
      </c>
      <c r="Q271" s="91">
        <v>24</v>
      </c>
      <c r="R271" s="91">
        <v>24</v>
      </c>
      <c r="S271" s="91">
        <v>10</v>
      </c>
      <c r="T271" s="82"/>
      <c r="U271" s="82"/>
      <c r="V271" s="82"/>
      <c r="W271" s="82"/>
      <c r="X271" s="132">
        <v>65</v>
      </c>
      <c r="Y271" s="132">
        <v>78</v>
      </c>
      <c r="Z271" s="139" t="s">
        <v>654</v>
      </c>
      <c r="AA271" s="83"/>
      <c r="AB271" s="82"/>
      <c r="AC271" s="82"/>
      <c r="AD271" s="82" t="s">
        <v>113</v>
      </c>
      <c r="AE271" s="91">
        <v>0.05</v>
      </c>
      <c r="AF271" s="84">
        <f>Table14[[#This Row],[Quantity]]*Table14[[#This Row],[Heat Load (KW)]]</f>
        <v>0.1</v>
      </c>
      <c r="AG271" s="82"/>
      <c r="AH271" s="137"/>
      <c r="AI271" s="137"/>
      <c r="AJ271" s="137"/>
      <c r="AK271" s="137"/>
      <c r="AL271" s="85" t="s">
        <v>604</v>
      </c>
      <c r="AM271" s="91">
        <v>208</v>
      </c>
      <c r="AN271" s="82">
        <v>15</v>
      </c>
      <c r="AO27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3120</v>
      </c>
      <c r="AP271" s="192">
        <f>Table14[[#This Row],[Volt-Amperes]]*Table14[[#This Row],[Quantity]]/1000</f>
        <v>6.24</v>
      </c>
      <c r="AQ271" s="86">
        <v>100</v>
      </c>
      <c r="AR271" s="74">
        <f>Table14[[#This Row],[Quantity]]*Table14[[#This Row],[Volt-Amperes]]*(10^-3)*Table14[[#This Row],[Power Factor (%)]]*0.01</f>
        <v>6.24</v>
      </c>
      <c r="AS271" s="86"/>
      <c r="AT271" s="86"/>
      <c r="AU271" s="103">
        <v>20</v>
      </c>
      <c r="AV271" s="80"/>
      <c r="AW271" s="86"/>
      <c r="AX271" s="86"/>
      <c r="AY271" s="86"/>
      <c r="AZ271" s="137"/>
      <c r="BA271" s="137"/>
      <c r="BB271" s="137"/>
      <c r="BC271" s="137"/>
      <c r="BD271" s="81"/>
      <c r="BE271" s="87"/>
      <c r="BF271" s="87"/>
      <c r="BG271" s="88" t="str">
        <f>IF(OR(Table14[[#This Row],[Volts]]&gt;50,Table14[[#This Row],[Amps]]&gt;100),"Yes","No")</f>
        <v>Yes</v>
      </c>
      <c r="BH271" s="86"/>
      <c r="BI271" s="86"/>
      <c r="BJ271" s="81"/>
      <c r="BK271" s="89" t="s">
        <v>665</v>
      </c>
      <c r="BL271" s="72" t="str">
        <f>CONCATENATE($BL$5,Table14[[#This Row],[WBS Name]])</f>
        <v>C_WFE</v>
      </c>
      <c r="BM271" s="154"/>
      <c r="BN271" s="154"/>
      <c r="BO271" s="154"/>
      <c r="BP271" s="154"/>
      <c r="BQ271" s="154"/>
      <c r="BR271" s="154"/>
      <c r="BS271" s="154"/>
      <c r="BT271" s="154"/>
      <c r="BU271" s="154"/>
      <c r="BV271" s="154"/>
      <c r="BW271" s="154"/>
      <c r="BX271" s="154"/>
      <c r="BY271" s="154"/>
      <c r="BZ271" s="154"/>
      <c r="CA271" s="154"/>
      <c r="CB271" s="154"/>
      <c r="CC271" s="154"/>
      <c r="CD271" s="154"/>
      <c r="CE271" s="154"/>
      <c r="CF271" s="154"/>
      <c r="CG271" s="154"/>
      <c r="CH271" s="154"/>
      <c r="CI271" s="154"/>
      <c r="CJ271" s="154"/>
      <c r="CK271" s="154"/>
      <c r="CL271" s="154"/>
      <c r="CM271" s="154"/>
      <c r="CN271" s="154"/>
      <c r="CO271" s="154"/>
      <c r="CP271" s="154"/>
      <c r="CQ271" s="154"/>
      <c r="CR271" s="154"/>
      <c r="CS271" s="154"/>
      <c r="CT271" s="154"/>
      <c r="CU271" s="154"/>
      <c r="CV271" s="154"/>
      <c r="CW271" s="154"/>
      <c r="CX271" s="154"/>
      <c r="CY271" s="154"/>
      <c r="CZ271" s="154"/>
      <c r="DA271" s="154"/>
    </row>
    <row r="272" spans="1:105" ht="38.75" x14ac:dyDescent="0.2">
      <c r="A272" s="76" t="s">
        <v>723</v>
      </c>
      <c r="B272" s="47">
        <f t="shared" si="19"/>
        <v>121.4</v>
      </c>
      <c r="C272" s="48" t="str">
        <f t="shared" si="14"/>
        <v>121.4.02</v>
      </c>
      <c r="D272" s="19" t="s">
        <v>307</v>
      </c>
      <c r="E272" s="70" t="s">
        <v>221</v>
      </c>
      <c r="F272" s="20" t="s">
        <v>305</v>
      </c>
      <c r="G272" s="79" t="s">
        <v>724</v>
      </c>
      <c r="H272" s="20"/>
      <c r="I272" s="22" t="s">
        <v>19</v>
      </c>
      <c r="J272" s="20" t="s">
        <v>725</v>
      </c>
      <c r="K272" s="20"/>
      <c r="L272" s="21">
        <v>2</v>
      </c>
      <c r="M272" s="80" t="s">
        <v>253</v>
      </c>
      <c r="N272" s="80" t="s">
        <v>107</v>
      </c>
      <c r="O272" s="77">
        <f t="shared" si="18"/>
        <v>0.05</v>
      </c>
      <c r="P272" s="81" t="s">
        <v>108</v>
      </c>
      <c r="Q272" s="82">
        <v>24</v>
      </c>
      <c r="R272" s="82">
        <v>32</v>
      </c>
      <c r="S272" s="82">
        <v>63</v>
      </c>
      <c r="T272" s="82"/>
      <c r="U272" s="82"/>
      <c r="V272" s="82"/>
      <c r="W272" s="82"/>
      <c r="X272" s="132">
        <v>65</v>
      </c>
      <c r="Y272" s="132">
        <v>78</v>
      </c>
      <c r="Z272" s="139" t="s">
        <v>654</v>
      </c>
      <c r="AA272" s="83"/>
      <c r="AB272" s="82"/>
      <c r="AC272" s="82"/>
      <c r="AD272" s="82" t="s">
        <v>113</v>
      </c>
      <c r="AE272" s="91">
        <v>0.5</v>
      </c>
      <c r="AF272" s="84">
        <f>Table14[[#This Row],[Quantity]]*Table14[[#This Row],[Heat Load (KW)]]</f>
        <v>1</v>
      </c>
      <c r="AG272" s="91">
        <v>0.5</v>
      </c>
      <c r="AH272" s="137"/>
      <c r="AI272" s="137"/>
      <c r="AJ272" s="137"/>
      <c r="AK272" s="137"/>
      <c r="AL272" s="85" t="s">
        <v>154</v>
      </c>
      <c r="AM272" s="91">
        <v>480</v>
      </c>
      <c r="AN272" s="91">
        <v>48</v>
      </c>
      <c r="AO27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39906.450606386934</v>
      </c>
      <c r="AP272" s="192">
        <f>Table14[[#This Row],[Volt-Amperes]]*Table14[[#This Row],[Quantity]]/1000</f>
        <v>79.812901212773866</v>
      </c>
      <c r="AQ272" s="86">
        <v>100</v>
      </c>
      <c r="AR272" s="74">
        <f>Table14[[#This Row],[Quantity]]*Table14[[#This Row],[Volt-Amperes]]*(10^-3)*Table14[[#This Row],[Power Factor (%)]]*0.01</f>
        <v>79.812901212773866</v>
      </c>
      <c r="AS272" s="86"/>
      <c r="AT272" s="86"/>
      <c r="AU272" s="103">
        <v>60</v>
      </c>
      <c r="AV272" s="80"/>
      <c r="AW272" s="86"/>
      <c r="AX272" s="86"/>
      <c r="AY272" s="86"/>
      <c r="AZ272" s="86"/>
      <c r="BA272" s="86"/>
      <c r="BB272" s="86"/>
      <c r="BC272" s="86"/>
      <c r="BD272" s="81"/>
      <c r="BE272" s="87"/>
      <c r="BF272" s="87"/>
      <c r="BG272" s="88" t="str">
        <f>IF(OR(Table14[[#This Row],[Volts]]&gt;50,Table14[[#This Row],[Amps]]&gt;100),"Yes","No")</f>
        <v>Yes</v>
      </c>
      <c r="BH272" s="86" t="s">
        <v>117</v>
      </c>
      <c r="BI272" s="86"/>
      <c r="BJ272" s="81"/>
      <c r="BK272" s="89" t="s">
        <v>726</v>
      </c>
      <c r="BL272" s="72" t="str">
        <f>CONCATENATE($BL$5,Table14[[#This Row],[WBS Name]])</f>
        <v>C_WFE</v>
      </c>
      <c r="BM272" s="154"/>
      <c r="BN272" s="154"/>
      <c r="BO272" s="154"/>
      <c r="BP272" s="154"/>
      <c r="BQ272" s="154"/>
      <c r="BR272" s="154"/>
      <c r="BS272" s="154"/>
      <c r="BT272" s="154"/>
      <c r="BU272" s="154"/>
      <c r="BV272" s="154"/>
      <c r="BW272" s="154"/>
      <c r="BX272" s="154"/>
      <c r="BY272" s="154"/>
      <c r="BZ272" s="154"/>
      <c r="CA272" s="154"/>
      <c r="CB272" s="154"/>
      <c r="CC272" s="154"/>
      <c r="CD272" s="154"/>
      <c r="CE272" s="154"/>
      <c r="CF272" s="154"/>
      <c r="CG272" s="154"/>
      <c r="CH272" s="154"/>
      <c r="CI272" s="154"/>
      <c r="CJ272" s="154"/>
      <c r="CK272" s="154"/>
      <c r="CL272" s="154"/>
      <c r="CM272" s="154"/>
      <c r="CN272" s="154"/>
      <c r="CO272" s="154"/>
      <c r="CP272" s="154"/>
      <c r="CQ272" s="154"/>
      <c r="CR272" s="154"/>
      <c r="CS272" s="154"/>
      <c r="CT272" s="154"/>
      <c r="CU272" s="154"/>
      <c r="CV272" s="154"/>
      <c r="CW272" s="154"/>
      <c r="CX272" s="154"/>
      <c r="CY272" s="154"/>
      <c r="CZ272" s="154"/>
      <c r="DA272" s="154"/>
    </row>
    <row r="273" spans="1:105" ht="51.65" x14ac:dyDescent="0.2">
      <c r="A273" s="76" t="s">
        <v>727</v>
      </c>
      <c r="B273" s="179">
        <f t="shared" si="19"/>
        <v>121.4</v>
      </c>
      <c r="C273" s="176" t="str">
        <f t="shared" si="14"/>
        <v>121.4.02</v>
      </c>
      <c r="D273" s="19" t="s">
        <v>307</v>
      </c>
      <c r="E273" s="70" t="s">
        <v>221</v>
      </c>
      <c r="F273" s="20" t="s">
        <v>305</v>
      </c>
      <c r="G273" s="79" t="s">
        <v>724</v>
      </c>
      <c r="H273" s="20"/>
      <c r="I273" s="22" t="s">
        <v>19</v>
      </c>
      <c r="J273" s="20" t="s">
        <v>728</v>
      </c>
      <c r="K273" s="20"/>
      <c r="L273" s="21">
        <v>2</v>
      </c>
      <c r="M273" s="80" t="s">
        <v>253</v>
      </c>
      <c r="N273" s="80" t="s">
        <v>107</v>
      </c>
      <c r="O273" s="77">
        <f t="shared" si="18"/>
        <v>0.05</v>
      </c>
      <c r="P273" s="81" t="s">
        <v>108</v>
      </c>
      <c r="Q273" s="82">
        <v>24</v>
      </c>
      <c r="R273" s="82">
        <v>32</v>
      </c>
      <c r="S273" s="82">
        <v>63</v>
      </c>
      <c r="T273" s="82"/>
      <c r="U273" s="82"/>
      <c r="V273" s="82"/>
      <c r="W273" s="82"/>
      <c r="X273" s="132">
        <v>65</v>
      </c>
      <c r="Y273" s="132">
        <v>78</v>
      </c>
      <c r="Z273" s="139" t="s">
        <v>654</v>
      </c>
      <c r="AA273" s="83"/>
      <c r="AB273" s="82"/>
      <c r="AC273" s="82"/>
      <c r="AD273" s="82" t="s">
        <v>113</v>
      </c>
      <c r="AE273" s="91">
        <v>0.5</v>
      </c>
      <c r="AF273" s="84">
        <f>Table14[[#This Row],[Quantity]]*Table14[[#This Row],[Heat Load (KW)]]</f>
        <v>1</v>
      </c>
      <c r="AG273" s="91">
        <v>0.5</v>
      </c>
      <c r="AH273" s="137"/>
      <c r="AI273" s="137"/>
      <c r="AJ273" s="137"/>
      <c r="AK273" s="137"/>
      <c r="AL273" s="85" t="s">
        <v>114</v>
      </c>
      <c r="AM273" s="91">
        <v>120</v>
      </c>
      <c r="AN273" s="209">
        <v>15</v>
      </c>
      <c r="AO27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73" s="192">
        <f>Table14[[#This Row],[Volt-Amperes]]*Table14[[#This Row],[Quantity]]/1000</f>
        <v>3.6</v>
      </c>
      <c r="AQ273" s="86">
        <v>100</v>
      </c>
      <c r="AR273" s="74">
        <f>Table14[[#This Row],[Quantity]]*Table14[[#This Row],[Volt-Amperes]]*(10^-3)*Table14[[#This Row],[Power Factor (%)]]*0.01</f>
        <v>3.6</v>
      </c>
      <c r="AS273" s="86"/>
      <c r="AT273" s="86"/>
      <c r="AU273" s="103">
        <v>15</v>
      </c>
      <c r="AV273" s="80"/>
      <c r="AW273" s="86"/>
      <c r="AX273" s="86"/>
      <c r="AY273" s="86"/>
      <c r="AZ273" s="86"/>
      <c r="BA273" s="86"/>
      <c r="BB273" s="86"/>
      <c r="BC273" s="86"/>
      <c r="BD273" s="81"/>
      <c r="BE273" s="87"/>
      <c r="BF273" s="87"/>
      <c r="BG273" s="177" t="str">
        <f>IF(OR(Table14[[#This Row],[Volts]]&gt;50,Table14[[#This Row],[Amps]]&gt;100),"Yes","No")</f>
        <v>Yes</v>
      </c>
      <c r="BH273" s="86"/>
      <c r="BI273" s="86"/>
      <c r="BJ273" s="81"/>
      <c r="BK273" s="89" t="s">
        <v>729</v>
      </c>
      <c r="BL273" s="72" t="str">
        <f>CONCATENATE($BL$5,Table14[[#This Row],[WBS Name]])</f>
        <v>C_WFE</v>
      </c>
      <c r="BM273" s="154"/>
      <c r="BN273" s="154"/>
      <c r="BO273" s="154"/>
      <c r="BP273" s="154"/>
      <c r="BQ273" s="154"/>
      <c r="BR273" s="154"/>
      <c r="BS273" s="154"/>
      <c r="BT273" s="154"/>
      <c r="BU273" s="154"/>
      <c r="BV273" s="154"/>
      <c r="BW273" s="154"/>
      <c r="BX273" s="154"/>
      <c r="BY273" s="154"/>
      <c r="BZ273" s="154"/>
      <c r="CA273" s="154"/>
      <c r="CB273" s="154"/>
      <c r="CC273" s="154"/>
      <c r="CD273" s="154"/>
      <c r="CE273" s="154"/>
      <c r="CF273" s="154"/>
      <c r="CG273" s="154"/>
      <c r="CH273" s="154"/>
      <c r="CI273" s="154"/>
      <c r="CJ273" s="154"/>
      <c r="CK273" s="154"/>
      <c r="CL273" s="154"/>
      <c r="CM273" s="154"/>
      <c r="CN273" s="154"/>
      <c r="CO273" s="154"/>
      <c r="CP273" s="154"/>
      <c r="CQ273" s="154"/>
      <c r="CR273" s="154"/>
      <c r="CS273" s="154"/>
      <c r="CT273" s="154"/>
      <c r="CU273" s="154"/>
      <c r="CV273" s="154"/>
      <c r="CW273" s="154"/>
      <c r="CX273" s="154"/>
      <c r="CY273" s="154"/>
      <c r="CZ273" s="154"/>
      <c r="DA273" s="154"/>
    </row>
    <row r="274" spans="1:105" ht="38.75" x14ac:dyDescent="0.2">
      <c r="A274" s="76" t="s">
        <v>730</v>
      </c>
      <c r="B274" s="179">
        <f t="shared" si="19"/>
        <v>121.4</v>
      </c>
      <c r="C274" s="176" t="str">
        <f t="shared" si="14"/>
        <v>121.4.02</v>
      </c>
      <c r="D274" s="19" t="s">
        <v>307</v>
      </c>
      <c r="E274" s="70" t="s">
        <v>221</v>
      </c>
      <c r="F274" s="20" t="s">
        <v>305</v>
      </c>
      <c r="G274" s="79" t="s">
        <v>724</v>
      </c>
      <c r="H274" s="20"/>
      <c r="I274" s="22" t="s">
        <v>19</v>
      </c>
      <c r="J274" s="20" t="s">
        <v>731</v>
      </c>
      <c r="K274" s="71"/>
      <c r="L274" s="21">
        <v>1</v>
      </c>
      <c r="M274" s="80" t="s">
        <v>253</v>
      </c>
      <c r="N274" s="80" t="s">
        <v>107</v>
      </c>
      <c r="O274" s="77">
        <f t="shared" si="18"/>
        <v>0.05</v>
      </c>
      <c r="P274" s="173" t="s">
        <v>245</v>
      </c>
      <c r="Q274" s="82">
        <v>24</v>
      </c>
      <c r="R274" s="82">
        <v>30</v>
      </c>
      <c r="S274" s="82">
        <v>14</v>
      </c>
      <c r="T274" s="82"/>
      <c r="U274" s="82"/>
      <c r="V274" s="82"/>
      <c r="W274" s="82"/>
      <c r="X274" s="132">
        <v>65</v>
      </c>
      <c r="Y274" s="132">
        <v>78</v>
      </c>
      <c r="Z274" s="139" t="s">
        <v>654</v>
      </c>
      <c r="AA274" s="83"/>
      <c r="AB274" s="82"/>
      <c r="AC274" s="82"/>
      <c r="AD274" s="82" t="s">
        <v>113</v>
      </c>
      <c r="AE274" s="91">
        <v>0.5</v>
      </c>
      <c r="AF274" s="84">
        <f>Table14[[#This Row],[Quantity]]*Table14[[#This Row],[Heat Load (KW)]]</f>
        <v>0.5</v>
      </c>
      <c r="AG274" s="91">
        <v>0.5</v>
      </c>
      <c r="AH274" s="137"/>
      <c r="AI274" s="137"/>
      <c r="AJ274" s="137"/>
      <c r="AK274" s="137"/>
      <c r="AL274" s="85" t="s">
        <v>114</v>
      </c>
      <c r="AM274" s="91">
        <v>120</v>
      </c>
      <c r="AN274" s="187">
        <v>15</v>
      </c>
      <c r="AO27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74" s="194">
        <f>Table14[[#This Row],[Volt-Amperes]]*Table14[[#This Row],[Quantity]]/1000</f>
        <v>1.8</v>
      </c>
      <c r="AQ274" s="86">
        <v>100</v>
      </c>
      <c r="AR274" s="74">
        <f>Table14[[#This Row],[Quantity]]*Table14[[#This Row],[Volt-Amperes]]*(10^-3)*Table14[[#This Row],[Power Factor (%)]]*0.01</f>
        <v>1.8</v>
      </c>
      <c r="AS274" s="86"/>
      <c r="AT274" s="86"/>
      <c r="AU274" s="103">
        <v>20</v>
      </c>
      <c r="AV274" s="80"/>
      <c r="AW274" s="86"/>
      <c r="AX274" s="86"/>
      <c r="AY274" s="86"/>
      <c r="AZ274" s="86"/>
      <c r="BA274" s="86"/>
      <c r="BB274" s="86"/>
      <c r="BC274" s="86"/>
      <c r="BD274" s="81"/>
      <c r="BE274" s="87"/>
      <c r="BF274" s="87"/>
      <c r="BG274" s="177" t="str">
        <f>IF(OR(Table14[[#This Row],[Volts]]&gt;50,Table14[[#This Row],[Amps]]&gt;100),"Yes","No")</f>
        <v>Yes</v>
      </c>
      <c r="BH274" s="86"/>
      <c r="BI274" s="86"/>
      <c r="BJ274" s="81"/>
      <c r="BK274" s="89" t="s">
        <v>732</v>
      </c>
      <c r="BL274" s="72" t="str">
        <f>CONCATENATE($BL$5,Table14[[#This Row],[WBS Name]])</f>
        <v>C_WFE</v>
      </c>
      <c r="BM274" s="154"/>
      <c r="BN274" s="154"/>
      <c r="BO274" s="154"/>
      <c r="BP274" s="154"/>
      <c r="BQ274" s="154"/>
      <c r="BR274" s="154"/>
      <c r="BS274" s="154"/>
      <c r="BT274" s="154"/>
      <c r="BU274" s="154"/>
      <c r="BV274" s="154"/>
      <c r="BW274" s="154"/>
      <c r="BX274" s="154"/>
      <c r="BY274" s="154"/>
      <c r="BZ274" s="154"/>
      <c r="CA274" s="154"/>
      <c r="CB274" s="154"/>
      <c r="CC274" s="154"/>
      <c r="CD274" s="154"/>
      <c r="CE274" s="154"/>
      <c r="CF274" s="154"/>
      <c r="CG274" s="154"/>
      <c r="CH274" s="154"/>
      <c r="CI274" s="154"/>
      <c r="CJ274" s="154"/>
      <c r="CK274" s="154"/>
      <c r="CL274" s="154"/>
      <c r="CM274" s="154"/>
      <c r="CN274" s="154"/>
      <c r="CO274" s="154"/>
      <c r="CP274" s="154"/>
      <c r="CQ274" s="154"/>
      <c r="CR274" s="154"/>
      <c r="CS274" s="154"/>
      <c r="CT274" s="154"/>
      <c r="CU274" s="154"/>
      <c r="CV274" s="154"/>
      <c r="CW274" s="154"/>
      <c r="CX274" s="154"/>
      <c r="CY274" s="154"/>
      <c r="CZ274" s="154"/>
      <c r="DA274" s="154"/>
    </row>
    <row r="275" spans="1:105" ht="38.75" x14ac:dyDescent="0.2">
      <c r="A275" s="76" t="s">
        <v>733</v>
      </c>
      <c r="B275" s="179">
        <f t="shared" si="19"/>
        <v>121.4</v>
      </c>
      <c r="C275" s="176" t="str">
        <f t="shared" ref="C275:C303" si="20">VLOOKUP($D275,WBS,2,FALSE)</f>
        <v>121.4.02</v>
      </c>
      <c r="D275" s="19" t="s">
        <v>307</v>
      </c>
      <c r="E275" s="70" t="s">
        <v>221</v>
      </c>
      <c r="F275" s="20" t="s">
        <v>305</v>
      </c>
      <c r="G275" s="79" t="s">
        <v>724</v>
      </c>
      <c r="H275" s="20"/>
      <c r="I275" s="22" t="s">
        <v>19</v>
      </c>
      <c r="J275" s="20" t="s">
        <v>734</v>
      </c>
      <c r="K275" s="20"/>
      <c r="L275" s="21">
        <v>1</v>
      </c>
      <c r="M275" s="80" t="s">
        <v>106</v>
      </c>
      <c r="N275" s="80" t="s">
        <v>107</v>
      </c>
      <c r="O275" s="77">
        <f t="shared" si="18"/>
        <v>0.05</v>
      </c>
      <c r="P275" s="81" t="s">
        <v>108</v>
      </c>
      <c r="Q275" s="82">
        <v>24</v>
      </c>
      <c r="R275" s="82">
        <v>30</v>
      </c>
      <c r="S275" s="82">
        <v>84</v>
      </c>
      <c r="T275" s="82"/>
      <c r="U275" s="82"/>
      <c r="V275" s="82"/>
      <c r="W275" s="82"/>
      <c r="X275" s="132">
        <v>65</v>
      </c>
      <c r="Y275" s="132">
        <v>78</v>
      </c>
      <c r="Z275" s="139" t="s">
        <v>654</v>
      </c>
      <c r="AA275" s="83"/>
      <c r="AB275" s="82"/>
      <c r="AC275" s="82"/>
      <c r="AD275" s="82" t="s">
        <v>113</v>
      </c>
      <c r="AE275" s="91">
        <v>0.5</v>
      </c>
      <c r="AF275" s="84">
        <f>Table14[[#This Row],[Quantity]]*Table14[[#This Row],[Heat Load (KW)]]</f>
        <v>0.5</v>
      </c>
      <c r="AG275" s="91">
        <v>0.5</v>
      </c>
      <c r="AH275" s="137"/>
      <c r="AI275" s="137"/>
      <c r="AJ275" s="137"/>
      <c r="AK275" s="137"/>
      <c r="AL275" s="85" t="s">
        <v>154</v>
      </c>
      <c r="AM275" s="91">
        <v>480</v>
      </c>
      <c r="AN275" s="91">
        <v>48</v>
      </c>
      <c r="AO27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39906.450606386934</v>
      </c>
      <c r="AP275" s="192">
        <f>Table14[[#This Row],[Volt-Amperes]]*Table14[[#This Row],[Quantity]]/1000</f>
        <v>39.906450606386933</v>
      </c>
      <c r="AQ275" s="86">
        <v>100</v>
      </c>
      <c r="AR275" s="74">
        <f>Table14[[#This Row],[Quantity]]*Table14[[#This Row],[Volt-Amperes]]*(10^-3)*Table14[[#This Row],[Power Factor (%)]]*0.01</f>
        <v>39.906450606386933</v>
      </c>
      <c r="AS275" s="86"/>
      <c r="AT275" s="86"/>
      <c r="AU275" s="103">
        <v>60</v>
      </c>
      <c r="AV275" s="80"/>
      <c r="AW275" s="86"/>
      <c r="AX275" s="86"/>
      <c r="AY275" s="86"/>
      <c r="AZ275" s="86"/>
      <c r="BA275" s="86"/>
      <c r="BB275" s="86"/>
      <c r="BC275" s="86"/>
      <c r="BD275" s="81"/>
      <c r="BE275" s="87"/>
      <c r="BF275" s="87"/>
      <c r="BG275" s="177" t="str">
        <f>IF(OR(Table14[[#This Row],[Volts]]&gt;50,Table14[[#This Row],[Amps]]&gt;100),"Yes","No")</f>
        <v>Yes</v>
      </c>
      <c r="BH275" s="86"/>
      <c r="BI275" s="86"/>
      <c r="BJ275" s="81"/>
      <c r="BK275" s="89" t="s">
        <v>726</v>
      </c>
      <c r="BL275" s="72" t="str">
        <f>CONCATENATE($BL$5,Table14[[#This Row],[WBS Name]])</f>
        <v>C_WFE</v>
      </c>
      <c r="BM275" s="154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54"/>
      <c r="BX275" s="154"/>
      <c r="BY275" s="154"/>
      <c r="BZ275" s="154"/>
      <c r="CA275" s="154"/>
      <c r="CB275" s="154"/>
      <c r="CC275" s="154"/>
      <c r="CD275" s="154"/>
      <c r="CE275" s="154"/>
      <c r="CF275" s="154"/>
      <c r="CG275" s="154"/>
      <c r="CH275" s="154"/>
      <c r="CI275" s="154"/>
      <c r="CJ275" s="154"/>
      <c r="CK275" s="154"/>
      <c r="CL275" s="154"/>
      <c r="CM275" s="154"/>
      <c r="CN275" s="154"/>
      <c r="CO275" s="154"/>
      <c r="CP275" s="154"/>
      <c r="CQ275" s="154"/>
      <c r="CR275" s="154"/>
      <c r="CS275" s="154"/>
      <c r="CT275" s="154"/>
      <c r="CU275" s="154"/>
      <c r="CV275" s="154"/>
      <c r="CW275" s="154"/>
      <c r="CX275" s="154"/>
      <c r="CY275" s="154"/>
      <c r="CZ275" s="154"/>
      <c r="DA275" s="154"/>
    </row>
    <row r="276" spans="1:105" ht="51.65" x14ac:dyDescent="0.2">
      <c r="A276" s="76" t="s">
        <v>735</v>
      </c>
      <c r="B276" s="47">
        <f t="shared" si="19"/>
        <v>121.4</v>
      </c>
      <c r="C276" s="48" t="str">
        <f t="shared" si="20"/>
        <v>121.4.02</v>
      </c>
      <c r="D276" s="19" t="s">
        <v>307</v>
      </c>
      <c r="E276" s="70" t="s">
        <v>221</v>
      </c>
      <c r="F276" s="20" t="s">
        <v>305</v>
      </c>
      <c r="G276" s="79" t="s">
        <v>724</v>
      </c>
      <c r="H276" s="20"/>
      <c r="I276" s="22" t="s">
        <v>19</v>
      </c>
      <c r="J276" s="20" t="s">
        <v>736</v>
      </c>
      <c r="K276" s="20"/>
      <c r="L276" s="21">
        <v>1</v>
      </c>
      <c r="M276" s="80" t="s">
        <v>106</v>
      </c>
      <c r="N276" s="80" t="s">
        <v>107</v>
      </c>
      <c r="O276" s="77">
        <f t="shared" si="18"/>
        <v>0.05</v>
      </c>
      <c r="P276" s="81" t="s">
        <v>108</v>
      </c>
      <c r="Q276" s="82">
        <v>24</v>
      </c>
      <c r="R276" s="82">
        <v>30</v>
      </c>
      <c r="S276" s="82">
        <v>84</v>
      </c>
      <c r="T276" s="82"/>
      <c r="U276" s="82"/>
      <c r="V276" s="82"/>
      <c r="W276" s="82"/>
      <c r="X276" s="132">
        <v>65</v>
      </c>
      <c r="Y276" s="132">
        <v>78</v>
      </c>
      <c r="Z276" s="139" t="s">
        <v>654</v>
      </c>
      <c r="AA276" s="83"/>
      <c r="AB276" s="82"/>
      <c r="AC276" s="82"/>
      <c r="AD276" s="82" t="s">
        <v>113</v>
      </c>
      <c r="AE276" s="91">
        <v>0.5</v>
      </c>
      <c r="AF276" s="84">
        <f>Table14[[#This Row],[Quantity]]*Table14[[#This Row],[Heat Load (KW)]]</f>
        <v>0.5</v>
      </c>
      <c r="AG276" s="91">
        <v>0.5</v>
      </c>
      <c r="AH276" s="137"/>
      <c r="AI276" s="137"/>
      <c r="AJ276" s="137"/>
      <c r="AK276" s="137"/>
      <c r="AL276" s="85" t="s">
        <v>114</v>
      </c>
      <c r="AM276" s="91">
        <v>120</v>
      </c>
      <c r="AN276" s="209">
        <v>15</v>
      </c>
      <c r="AO27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76" s="192">
        <f>Table14[[#This Row],[Volt-Amperes]]*Table14[[#This Row],[Quantity]]/1000</f>
        <v>1.8</v>
      </c>
      <c r="AQ276" s="86">
        <v>100</v>
      </c>
      <c r="AR276" s="74">
        <f>Table14[[#This Row],[Quantity]]*Table14[[#This Row],[Volt-Amperes]]*(10^-3)*Table14[[#This Row],[Power Factor (%)]]*0.01</f>
        <v>1.8</v>
      </c>
      <c r="AS276" s="86"/>
      <c r="AT276" s="86"/>
      <c r="AU276" s="103">
        <v>20</v>
      </c>
      <c r="AV276" s="80"/>
      <c r="AW276" s="86"/>
      <c r="AX276" s="86"/>
      <c r="AY276" s="86"/>
      <c r="AZ276" s="86"/>
      <c r="BA276" s="86"/>
      <c r="BB276" s="86"/>
      <c r="BC276" s="86"/>
      <c r="BD276" s="81"/>
      <c r="BE276" s="87"/>
      <c r="BF276" s="87"/>
      <c r="BG276" s="88" t="str">
        <f>IF(OR(Table14[[#This Row],[Volts]]&gt;50,Table14[[#This Row],[Amps]]&gt;100),"Yes","No")</f>
        <v>Yes</v>
      </c>
      <c r="BH276" s="86"/>
      <c r="BI276" s="86"/>
      <c r="BJ276" s="81"/>
      <c r="BK276" s="89" t="s">
        <v>729</v>
      </c>
      <c r="BL276" s="72" t="str">
        <f>CONCATENATE($BL$5,Table14[[#This Row],[WBS Name]])</f>
        <v>C_WFE</v>
      </c>
      <c r="BM276" s="154"/>
      <c r="BN276" s="154"/>
      <c r="BO276" s="154"/>
      <c r="BP276" s="154"/>
      <c r="BQ276" s="154"/>
      <c r="BR276" s="154"/>
      <c r="BS276" s="154"/>
      <c r="BT276" s="154"/>
      <c r="BU276" s="154"/>
      <c r="BV276" s="154"/>
      <c r="BW276" s="154"/>
      <c r="BX276" s="154"/>
      <c r="BY276" s="154"/>
      <c r="BZ276" s="154"/>
      <c r="CA276" s="154"/>
      <c r="CB276" s="154"/>
      <c r="CC276" s="154"/>
      <c r="CD276" s="154"/>
      <c r="CE276" s="154"/>
      <c r="CF276" s="154"/>
      <c r="CG276" s="154"/>
      <c r="CH276" s="154"/>
      <c r="CI276" s="154"/>
      <c r="CJ276" s="154"/>
      <c r="CK276" s="154"/>
      <c r="CL276" s="154"/>
      <c r="CM276" s="154"/>
      <c r="CN276" s="154"/>
      <c r="CO276" s="154"/>
      <c r="CP276" s="154"/>
      <c r="CQ276" s="154"/>
      <c r="CR276" s="154"/>
      <c r="CS276" s="154"/>
      <c r="CT276" s="154"/>
      <c r="CU276" s="154"/>
      <c r="CV276" s="154"/>
      <c r="CW276" s="154"/>
      <c r="CX276" s="154"/>
      <c r="CY276" s="154"/>
      <c r="CZ276" s="154"/>
      <c r="DA276" s="154"/>
    </row>
    <row r="277" spans="1:105" ht="51.65" x14ac:dyDescent="0.2">
      <c r="A277" s="76" t="s">
        <v>737</v>
      </c>
      <c r="B277" s="47">
        <f t="shared" si="19"/>
        <v>121.4</v>
      </c>
      <c r="C277" s="48" t="str">
        <f t="shared" si="20"/>
        <v>121.4.02</v>
      </c>
      <c r="D277" s="19" t="s">
        <v>307</v>
      </c>
      <c r="E277" s="70" t="s">
        <v>221</v>
      </c>
      <c r="F277" s="20" t="s">
        <v>305</v>
      </c>
      <c r="G277" s="20" t="s">
        <v>307</v>
      </c>
      <c r="H277" s="20"/>
      <c r="I277" s="22" t="s">
        <v>19</v>
      </c>
      <c r="J277" s="20" t="s">
        <v>738</v>
      </c>
      <c r="K277" s="20"/>
      <c r="L277" s="21">
        <v>2</v>
      </c>
      <c r="M277" s="80" t="s">
        <v>106</v>
      </c>
      <c r="N277" s="80" t="s">
        <v>107</v>
      </c>
      <c r="O277" s="77">
        <f t="shared" si="18"/>
        <v>0.05</v>
      </c>
      <c r="P277" s="81" t="s">
        <v>108</v>
      </c>
      <c r="Q277" s="82">
        <v>24</v>
      </c>
      <c r="R277" s="82">
        <v>30</v>
      </c>
      <c r="S277" s="82">
        <v>75</v>
      </c>
      <c r="T277" s="82"/>
      <c r="U277" s="82"/>
      <c r="V277" s="82"/>
      <c r="W277" s="82"/>
      <c r="X277" s="132">
        <v>65</v>
      </c>
      <c r="Y277" s="132">
        <v>78</v>
      </c>
      <c r="Z277" s="139" t="s">
        <v>654</v>
      </c>
      <c r="AA277" s="83"/>
      <c r="AB277" s="82"/>
      <c r="AC277" s="82"/>
      <c r="AD277" s="82" t="s">
        <v>113</v>
      </c>
      <c r="AE277" s="91">
        <v>0.5</v>
      </c>
      <c r="AF277" s="84">
        <f>Table14[[#This Row],[Quantity]]*Table14[[#This Row],[Heat Load (KW)]]</f>
        <v>1</v>
      </c>
      <c r="AG277" s="91">
        <v>0.5</v>
      </c>
      <c r="AH277" s="137"/>
      <c r="AI277" s="137"/>
      <c r="AJ277" s="137"/>
      <c r="AK277" s="137"/>
      <c r="AL277" s="85" t="s">
        <v>114</v>
      </c>
      <c r="AM277" s="91">
        <v>120</v>
      </c>
      <c r="AN277" s="82">
        <v>15</v>
      </c>
      <c r="AO27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77" s="192">
        <f>Table14[[#This Row],[Volt-Amperes]]*Table14[[#This Row],[Quantity]]/1000</f>
        <v>3.6</v>
      </c>
      <c r="AQ277" s="86">
        <v>100</v>
      </c>
      <c r="AR277" s="74">
        <f>Table14[[#This Row],[Quantity]]*Table14[[#This Row],[Volt-Amperes]]*(10^-3)*Table14[[#This Row],[Power Factor (%)]]*0.01</f>
        <v>3.6</v>
      </c>
      <c r="AS277" s="86"/>
      <c r="AT277" s="86"/>
      <c r="AU277" s="103">
        <v>20</v>
      </c>
      <c r="AV277" s="80"/>
      <c r="AW277" s="86"/>
      <c r="AX277" s="86"/>
      <c r="AY277" s="86"/>
      <c r="AZ277" s="86"/>
      <c r="BA277" s="86"/>
      <c r="BB277" s="86"/>
      <c r="BC277" s="86"/>
      <c r="BD277" s="81"/>
      <c r="BE277" s="87"/>
      <c r="BF277" s="87"/>
      <c r="BG277" s="88" t="str">
        <f>IF(OR(Table14[[#This Row],[Volts]]&gt;50,Table14[[#This Row],[Amps]]&gt;100),"Yes","No")</f>
        <v>Yes</v>
      </c>
      <c r="BH277" s="86"/>
      <c r="BI277" s="86"/>
      <c r="BJ277" s="81"/>
      <c r="BK277" s="89" t="s">
        <v>726</v>
      </c>
      <c r="BL277" s="72" t="str">
        <f>CONCATENATE($BL$5,Table14[[#This Row],[WBS Name]])</f>
        <v>C_WFE</v>
      </c>
      <c r="BM277" s="154"/>
      <c r="BN277" s="154"/>
      <c r="BO277" s="154"/>
      <c r="BP277" s="154"/>
      <c r="BQ277" s="154"/>
      <c r="BR277" s="154"/>
      <c r="BS277" s="154"/>
      <c r="BT277" s="154"/>
      <c r="BU277" s="154"/>
      <c r="BV277" s="154"/>
      <c r="BW277" s="154"/>
      <c r="BX277" s="154"/>
      <c r="BY277" s="154"/>
      <c r="BZ277" s="154"/>
      <c r="CA277" s="154"/>
      <c r="CB277" s="154"/>
      <c r="CC277" s="154"/>
      <c r="CD277" s="154"/>
      <c r="CE277" s="154"/>
      <c r="CF277" s="154"/>
      <c r="CG277" s="154"/>
      <c r="CH277" s="154"/>
      <c r="CI277" s="154"/>
      <c r="CJ277" s="154"/>
      <c r="CK277" s="154"/>
      <c r="CL277" s="154"/>
      <c r="CM277" s="154"/>
      <c r="CN277" s="154"/>
      <c r="CO277" s="154"/>
      <c r="CP277" s="154"/>
      <c r="CQ277" s="154"/>
      <c r="CR277" s="154"/>
      <c r="CS277" s="154"/>
      <c r="CT277" s="154"/>
      <c r="CU277" s="154"/>
      <c r="CV277" s="154"/>
      <c r="CW277" s="154"/>
      <c r="CX277" s="154"/>
      <c r="CY277" s="154"/>
      <c r="CZ277" s="154"/>
      <c r="DA277" s="154"/>
    </row>
    <row r="278" spans="1:105" ht="38.75" x14ac:dyDescent="0.2">
      <c r="A278" s="76" t="s">
        <v>739</v>
      </c>
      <c r="B278" s="47">
        <f t="shared" si="19"/>
        <v>121.4</v>
      </c>
      <c r="C278" s="48" t="str">
        <f t="shared" si="20"/>
        <v>121.4.02</v>
      </c>
      <c r="D278" s="19" t="s">
        <v>307</v>
      </c>
      <c r="E278" s="70" t="s">
        <v>221</v>
      </c>
      <c r="F278" s="20" t="s">
        <v>305</v>
      </c>
      <c r="G278" s="20" t="s">
        <v>307</v>
      </c>
      <c r="H278" s="20"/>
      <c r="I278" s="22" t="s">
        <v>19</v>
      </c>
      <c r="J278" s="20" t="s">
        <v>740</v>
      </c>
      <c r="K278" s="20"/>
      <c r="L278" s="21">
        <v>2</v>
      </c>
      <c r="M278" s="80" t="s">
        <v>106</v>
      </c>
      <c r="N278" s="80" t="s">
        <v>107</v>
      </c>
      <c r="O278" s="77">
        <f t="shared" si="18"/>
        <v>0.05</v>
      </c>
      <c r="P278" s="81" t="s">
        <v>108</v>
      </c>
      <c r="Q278" s="82">
        <v>24</v>
      </c>
      <c r="R278" s="82">
        <v>30</v>
      </c>
      <c r="S278" s="82">
        <v>75</v>
      </c>
      <c r="T278" s="82"/>
      <c r="U278" s="82"/>
      <c r="V278" s="82"/>
      <c r="W278" s="82"/>
      <c r="X278" s="132">
        <v>65</v>
      </c>
      <c r="Y278" s="132">
        <v>78</v>
      </c>
      <c r="Z278" s="139" t="s">
        <v>654</v>
      </c>
      <c r="AA278" s="83"/>
      <c r="AB278" s="82"/>
      <c r="AC278" s="82"/>
      <c r="AD278" s="82" t="s">
        <v>113</v>
      </c>
      <c r="AE278" s="91">
        <v>0.5</v>
      </c>
      <c r="AF278" s="84">
        <f>Table14[[#This Row],[Quantity]]*Table14[[#This Row],[Heat Load (KW)]]</f>
        <v>1</v>
      </c>
      <c r="AG278" s="91">
        <v>0.5</v>
      </c>
      <c r="AH278" s="137"/>
      <c r="AI278" s="137"/>
      <c r="AJ278" s="137"/>
      <c r="AK278" s="137"/>
      <c r="AL278" s="85" t="s">
        <v>114</v>
      </c>
      <c r="AM278" s="91">
        <v>120</v>
      </c>
      <c r="AN278" s="82">
        <v>15</v>
      </c>
      <c r="AO27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78" s="192">
        <f>Table14[[#This Row],[Volt-Amperes]]*Table14[[#This Row],[Quantity]]/1000</f>
        <v>3.6</v>
      </c>
      <c r="AQ278" s="86">
        <v>100</v>
      </c>
      <c r="AR278" s="74">
        <f>Table14[[#This Row],[Quantity]]*Table14[[#This Row],[Volt-Amperes]]*(10^-3)*Table14[[#This Row],[Power Factor (%)]]*0.01</f>
        <v>3.6</v>
      </c>
      <c r="AS278" s="86"/>
      <c r="AT278" s="86"/>
      <c r="AU278" s="103">
        <v>20</v>
      </c>
      <c r="AV278" s="80"/>
      <c r="AW278" s="86"/>
      <c r="AX278" s="86"/>
      <c r="AY278" s="86"/>
      <c r="AZ278" s="86"/>
      <c r="BA278" s="86"/>
      <c r="BB278" s="86"/>
      <c r="BC278" s="86"/>
      <c r="BD278" s="81"/>
      <c r="BE278" s="87"/>
      <c r="BF278" s="87"/>
      <c r="BG278" s="88" t="str">
        <f>IF(OR(Table14[[#This Row],[Volts]]&gt;50,Table14[[#This Row],[Amps]]&gt;100),"Yes","No")</f>
        <v>Yes</v>
      </c>
      <c r="BH278" s="86"/>
      <c r="BI278" s="86"/>
      <c r="BJ278" s="81"/>
      <c r="BK278" s="89" t="s">
        <v>729</v>
      </c>
      <c r="BL278" s="72" t="str">
        <f>CONCATENATE($BL$5,Table14[[#This Row],[WBS Name]])</f>
        <v>C_WFE</v>
      </c>
      <c r="BM278" s="154"/>
      <c r="BN278" s="154"/>
      <c r="BO278" s="154"/>
      <c r="BP278" s="154"/>
      <c r="BQ278" s="154"/>
      <c r="BR278" s="154"/>
      <c r="BS278" s="154"/>
      <c r="BT278" s="154"/>
      <c r="BU278" s="154"/>
      <c r="BV278" s="154"/>
      <c r="BW278" s="154"/>
      <c r="BX278" s="154"/>
      <c r="BY278" s="154"/>
      <c r="BZ278" s="154"/>
      <c r="CA278" s="154"/>
      <c r="CB278" s="154"/>
      <c r="CC278" s="154"/>
      <c r="CD278" s="154"/>
      <c r="CE278" s="154"/>
      <c r="CF278" s="154"/>
      <c r="CG278" s="154"/>
      <c r="CH278" s="154"/>
      <c r="CI278" s="154"/>
      <c r="CJ278" s="154"/>
      <c r="CK278" s="154"/>
      <c r="CL278" s="154"/>
      <c r="CM278" s="154"/>
      <c r="CN278" s="154"/>
      <c r="CO278" s="154"/>
      <c r="CP278" s="154"/>
      <c r="CQ278" s="154"/>
      <c r="CR278" s="154"/>
      <c r="CS278" s="154"/>
      <c r="CT278" s="154"/>
      <c r="CU278" s="154"/>
      <c r="CV278" s="154"/>
      <c r="CW278" s="154"/>
      <c r="CX278" s="154"/>
      <c r="CY278" s="154"/>
      <c r="CZ278" s="154"/>
      <c r="DA278" s="154"/>
    </row>
    <row r="279" spans="1:105" ht="25.85" x14ac:dyDescent="0.2">
      <c r="A279" s="76" t="s">
        <v>741</v>
      </c>
      <c r="B279" s="47">
        <f t="shared" si="19"/>
        <v>121.4</v>
      </c>
      <c r="C279" s="48" t="str">
        <f t="shared" si="20"/>
        <v>121.4.02</v>
      </c>
      <c r="D279" s="19" t="s">
        <v>307</v>
      </c>
      <c r="E279" s="70" t="s">
        <v>221</v>
      </c>
      <c r="F279" s="20" t="s">
        <v>305</v>
      </c>
      <c r="G279" s="79" t="s">
        <v>724</v>
      </c>
      <c r="H279" s="20"/>
      <c r="I279" s="22" t="s">
        <v>162</v>
      </c>
      <c r="J279" s="20" t="s">
        <v>742</v>
      </c>
      <c r="K279" s="20"/>
      <c r="L279" s="21">
        <v>1</v>
      </c>
      <c r="M279" s="80" t="s">
        <v>106</v>
      </c>
      <c r="N279" s="80" t="s">
        <v>107</v>
      </c>
      <c r="O279" s="77">
        <f t="shared" si="18"/>
        <v>0.05</v>
      </c>
      <c r="P279" s="173" t="s">
        <v>245</v>
      </c>
      <c r="Q279" s="91">
        <v>19</v>
      </c>
      <c r="R279" s="91">
        <v>30</v>
      </c>
      <c r="S279" s="91">
        <v>3.5</v>
      </c>
      <c r="T279" s="82"/>
      <c r="U279" s="82"/>
      <c r="V279" s="82"/>
      <c r="W279" s="82"/>
      <c r="X279" s="132">
        <v>65</v>
      </c>
      <c r="Y279" s="132">
        <v>78</v>
      </c>
      <c r="Z279" s="139" t="s">
        <v>654</v>
      </c>
      <c r="AA279" s="83"/>
      <c r="AB279" s="82"/>
      <c r="AC279" s="82"/>
      <c r="AD279" s="82" t="s">
        <v>113</v>
      </c>
      <c r="AE279" s="82">
        <v>0.05</v>
      </c>
      <c r="AF279" s="84">
        <f>Table14[[#This Row],[Quantity]]*Table14[[#This Row],[Heat Load (KW)]]</f>
        <v>0.05</v>
      </c>
      <c r="AG279" s="82"/>
      <c r="AH279" s="137"/>
      <c r="AI279" s="137"/>
      <c r="AJ279" s="137"/>
      <c r="AK279" s="137"/>
      <c r="AL279" s="85" t="s">
        <v>114</v>
      </c>
      <c r="AM279" s="91">
        <v>120</v>
      </c>
      <c r="AN279" s="91">
        <v>15</v>
      </c>
      <c r="AO27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79" s="192">
        <f>Table14[[#This Row],[Volt-Amperes]]*Table14[[#This Row],[Quantity]]/1000</f>
        <v>1.8</v>
      </c>
      <c r="AQ279" s="86">
        <v>100</v>
      </c>
      <c r="AR279" s="74">
        <f>Table14[[#This Row],[Quantity]]*Table14[[#This Row],[Volt-Amperes]]*(10^-3)*Table14[[#This Row],[Power Factor (%)]]*0.01</f>
        <v>1.8</v>
      </c>
      <c r="AS279" s="86"/>
      <c r="AT279" s="86"/>
      <c r="AU279" s="103">
        <v>20</v>
      </c>
      <c r="AV279" s="80"/>
      <c r="AW279" s="86"/>
      <c r="AX279" s="86"/>
      <c r="AY279" s="86"/>
      <c r="AZ279" s="86"/>
      <c r="BA279" s="86"/>
      <c r="BB279" s="86"/>
      <c r="BC279" s="86"/>
      <c r="BD279" s="81"/>
      <c r="BE279" s="87"/>
      <c r="BF279" s="87"/>
      <c r="BG279" s="88" t="str">
        <f>IF(OR(Table14[[#This Row],[Volts]]&gt;50,Table14[[#This Row],[Amps]]&gt;100),"Yes","No")</f>
        <v>Yes</v>
      </c>
      <c r="BH279" s="86"/>
      <c r="BI279" s="86"/>
      <c r="BJ279" s="81"/>
      <c r="BK279" s="89" t="s">
        <v>743</v>
      </c>
      <c r="BL279" s="72" t="str">
        <f>CONCATENATE($BL$5,Table14[[#This Row],[WBS Name]])</f>
        <v>C_WFE</v>
      </c>
      <c r="BM279" s="154"/>
      <c r="BN279" s="154"/>
      <c r="BO279" s="154"/>
      <c r="BP279" s="154"/>
      <c r="BQ279" s="154"/>
      <c r="BR279" s="154"/>
      <c r="BS279" s="154"/>
      <c r="BT279" s="154"/>
      <c r="BU279" s="154"/>
      <c r="BV279" s="154"/>
      <c r="BW279" s="154"/>
      <c r="BX279" s="154"/>
      <c r="BY279" s="154"/>
      <c r="BZ279" s="154"/>
      <c r="CA279" s="154"/>
      <c r="CB279" s="154"/>
      <c r="CC279" s="154"/>
      <c r="CD279" s="154"/>
      <c r="CE279" s="154"/>
      <c r="CF279" s="154"/>
      <c r="CG279" s="154"/>
      <c r="CH279" s="154"/>
      <c r="CI279" s="154"/>
      <c r="CJ279" s="154"/>
      <c r="CK279" s="154"/>
      <c r="CL279" s="154"/>
      <c r="CM279" s="154"/>
      <c r="CN279" s="154"/>
      <c r="CO279" s="154"/>
      <c r="CP279" s="154"/>
      <c r="CQ279" s="154"/>
      <c r="CR279" s="154"/>
      <c r="CS279" s="154"/>
      <c r="CT279" s="154"/>
      <c r="CU279" s="154"/>
      <c r="CV279" s="154"/>
      <c r="CW279" s="154"/>
      <c r="CX279" s="154"/>
      <c r="CY279" s="154"/>
      <c r="CZ279" s="154"/>
      <c r="DA279" s="154"/>
    </row>
    <row r="280" spans="1:105" ht="38.75" x14ac:dyDescent="0.2">
      <c r="A280" s="76" t="s">
        <v>744</v>
      </c>
      <c r="B280" s="47">
        <f t="shared" si="19"/>
        <v>121.4</v>
      </c>
      <c r="C280" s="48" t="str">
        <f t="shared" si="20"/>
        <v>121.4.02</v>
      </c>
      <c r="D280" s="19" t="s">
        <v>307</v>
      </c>
      <c r="E280" s="70" t="s">
        <v>221</v>
      </c>
      <c r="F280" s="20" t="s">
        <v>305</v>
      </c>
      <c r="G280" s="79" t="s">
        <v>724</v>
      </c>
      <c r="H280" s="20"/>
      <c r="I280" s="22" t="s">
        <v>162</v>
      </c>
      <c r="J280" s="20" t="s">
        <v>745</v>
      </c>
      <c r="K280" s="20"/>
      <c r="L280" s="21">
        <v>1</v>
      </c>
      <c r="M280" s="80" t="s">
        <v>106</v>
      </c>
      <c r="N280" s="80" t="s">
        <v>107</v>
      </c>
      <c r="O280" s="77">
        <f t="shared" si="18"/>
        <v>0.05</v>
      </c>
      <c r="P280" s="173" t="s">
        <v>245</v>
      </c>
      <c r="Q280" s="91">
        <v>19</v>
      </c>
      <c r="R280" s="91">
        <v>30</v>
      </c>
      <c r="S280" s="91">
        <v>3.5</v>
      </c>
      <c r="T280" s="82"/>
      <c r="U280" s="82"/>
      <c r="V280" s="82"/>
      <c r="W280" s="82"/>
      <c r="X280" s="132">
        <v>65</v>
      </c>
      <c r="Y280" s="132">
        <v>78</v>
      </c>
      <c r="Z280" s="139" t="s">
        <v>654</v>
      </c>
      <c r="AA280" s="83"/>
      <c r="AB280" s="82"/>
      <c r="AC280" s="82"/>
      <c r="AD280" s="82" t="s">
        <v>113</v>
      </c>
      <c r="AE280" s="82">
        <v>0.05</v>
      </c>
      <c r="AF280" s="84">
        <f>Table14[[#This Row],[Quantity]]*Table14[[#This Row],[Heat Load (KW)]]</f>
        <v>0.05</v>
      </c>
      <c r="AG280" s="82"/>
      <c r="AH280" s="137"/>
      <c r="AI280" s="137"/>
      <c r="AJ280" s="137"/>
      <c r="AK280" s="137"/>
      <c r="AL280" s="85" t="s">
        <v>114</v>
      </c>
      <c r="AM280" s="91">
        <v>120</v>
      </c>
      <c r="AN280" s="91">
        <v>15</v>
      </c>
      <c r="AO28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80" s="192">
        <f>Table14[[#This Row],[Volt-Amperes]]*Table14[[#This Row],[Quantity]]/1000</f>
        <v>1.8</v>
      </c>
      <c r="AQ280" s="86">
        <v>100</v>
      </c>
      <c r="AR280" s="74">
        <f>Table14[[#This Row],[Quantity]]*Table14[[#This Row],[Volt-Amperes]]*(10^-3)*Table14[[#This Row],[Power Factor (%)]]*0.01</f>
        <v>1.8</v>
      </c>
      <c r="AS280" s="86"/>
      <c r="AT280" s="86"/>
      <c r="AU280" s="103">
        <v>20</v>
      </c>
      <c r="AV280" s="80"/>
      <c r="AW280" s="86"/>
      <c r="AX280" s="86"/>
      <c r="AY280" s="86"/>
      <c r="AZ280" s="86"/>
      <c r="BA280" s="86"/>
      <c r="BB280" s="86"/>
      <c r="BC280" s="86"/>
      <c r="BD280" s="81"/>
      <c r="BE280" s="87"/>
      <c r="BF280" s="87"/>
      <c r="BG280" s="88" t="str">
        <f>IF(OR(Table14[[#This Row],[Volts]]&gt;50,Table14[[#This Row],[Amps]]&gt;100),"Yes","No")</f>
        <v>Yes</v>
      </c>
      <c r="BH280" s="86"/>
      <c r="BI280" s="86"/>
      <c r="BJ280" s="81"/>
      <c r="BK280" s="89" t="s">
        <v>743</v>
      </c>
      <c r="BL280" s="72" t="str">
        <f>CONCATENATE($BL$5,Table14[[#This Row],[WBS Name]])</f>
        <v>C_WFE</v>
      </c>
      <c r="BM280" s="154"/>
      <c r="BN280" s="154"/>
      <c r="BO280" s="154"/>
      <c r="BP280" s="154"/>
      <c r="BQ280" s="154"/>
      <c r="BR280" s="154"/>
      <c r="BS280" s="154"/>
      <c r="BT280" s="154"/>
      <c r="BU280" s="154"/>
      <c r="BV280" s="154"/>
      <c r="BW280" s="154"/>
      <c r="BX280" s="154"/>
      <c r="BY280" s="154"/>
      <c r="BZ280" s="154"/>
      <c r="CA280" s="154"/>
      <c r="CB280" s="154"/>
      <c r="CC280" s="154"/>
      <c r="CD280" s="154"/>
      <c r="CE280" s="154"/>
      <c r="CF280" s="154"/>
      <c r="CG280" s="154"/>
      <c r="CH280" s="154"/>
      <c r="CI280" s="154"/>
      <c r="CJ280" s="154"/>
      <c r="CK280" s="154"/>
      <c r="CL280" s="154"/>
      <c r="CM280" s="154"/>
      <c r="CN280" s="154"/>
      <c r="CO280" s="154"/>
      <c r="CP280" s="154"/>
      <c r="CQ280" s="154"/>
      <c r="CR280" s="154"/>
      <c r="CS280" s="154"/>
      <c r="CT280" s="154"/>
      <c r="CU280" s="154"/>
      <c r="CV280" s="154"/>
      <c r="CW280" s="154"/>
      <c r="CX280" s="154"/>
      <c r="CY280" s="154"/>
      <c r="CZ280" s="154"/>
      <c r="DA280" s="154"/>
    </row>
    <row r="281" spans="1:105" ht="51.65" x14ac:dyDescent="0.2">
      <c r="A281" s="76" t="s">
        <v>746</v>
      </c>
      <c r="B281" s="179">
        <f t="shared" si="19"/>
        <v>121.4</v>
      </c>
      <c r="C281" s="176" t="str">
        <f t="shared" si="20"/>
        <v>121.4.02</v>
      </c>
      <c r="D281" s="19" t="s">
        <v>307</v>
      </c>
      <c r="E281" s="70" t="s">
        <v>221</v>
      </c>
      <c r="F281" s="20" t="s">
        <v>305</v>
      </c>
      <c r="G281" s="20" t="s">
        <v>307</v>
      </c>
      <c r="H281" s="20"/>
      <c r="I281" s="22" t="s">
        <v>709</v>
      </c>
      <c r="J281" s="20" t="s">
        <v>747</v>
      </c>
      <c r="K281" s="20"/>
      <c r="L281" s="21">
        <v>1</v>
      </c>
      <c r="M281" s="80" t="s">
        <v>106</v>
      </c>
      <c r="N281" s="80" t="s">
        <v>107</v>
      </c>
      <c r="O281" s="77">
        <f t="shared" si="18"/>
        <v>0.05</v>
      </c>
      <c r="P281" s="81" t="s">
        <v>108</v>
      </c>
      <c r="Q281" s="82">
        <v>103</v>
      </c>
      <c r="R281" s="82">
        <v>16</v>
      </c>
      <c r="S281" s="82">
        <v>83</v>
      </c>
      <c r="T281" s="82"/>
      <c r="U281" s="82"/>
      <c r="V281" s="82"/>
      <c r="W281" s="82"/>
      <c r="X281" s="132">
        <v>65</v>
      </c>
      <c r="Y281" s="132">
        <v>78</v>
      </c>
      <c r="Z281" s="139" t="s">
        <v>654</v>
      </c>
      <c r="AA281" s="83"/>
      <c r="AB281" s="82"/>
      <c r="AC281" s="82"/>
      <c r="AD281" s="82" t="s">
        <v>113</v>
      </c>
      <c r="AE281" s="91">
        <v>0.5</v>
      </c>
      <c r="AF281" s="84">
        <f>Table14[[#This Row],[Quantity]]*Table14[[#This Row],[Heat Load (KW)]]</f>
        <v>0.5</v>
      </c>
      <c r="AG281" s="82"/>
      <c r="AH281" s="137"/>
      <c r="AI281" s="137"/>
      <c r="AJ281" s="137"/>
      <c r="AK281" s="137"/>
      <c r="AL281" s="85" t="s">
        <v>114</v>
      </c>
      <c r="AM281" s="91">
        <v>120</v>
      </c>
      <c r="AN281" s="82">
        <v>15</v>
      </c>
      <c r="AO28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81" s="192">
        <f>Table14[[#This Row],[Volt-Amperes]]*Table14[[#This Row],[Quantity]]/1000</f>
        <v>1.8</v>
      </c>
      <c r="AQ281" s="86">
        <v>100</v>
      </c>
      <c r="AR281" s="74">
        <f>Table14[[#This Row],[Quantity]]*Table14[[#This Row],[Volt-Amperes]]*(10^-3)*Table14[[#This Row],[Power Factor (%)]]*0.01</f>
        <v>1.8</v>
      </c>
      <c r="AS281" s="86"/>
      <c r="AT281" s="86"/>
      <c r="AU281" s="103">
        <v>20</v>
      </c>
      <c r="AV281" s="80"/>
      <c r="AW281" s="86"/>
      <c r="AX281" s="86"/>
      <c r="AY281" s="86"/>
      <c r="AZ281" s="137"/>
      <c r="BA281" s="137"/>
      <c r="BB281" s="137"/>
      <c r="BC281" s="137"/>
      <c r="BD281" s="81"/>
      <c r="BE281" s="87"/>
      <c r="BF281" s="87"/>
      <c r="BG281" s="177" t="str">
        <f>IF(OR(Table14[[#This Row],[Volts]]&gt;50,Table14[[#This Row],[Amps]]&gt;100),"Yes","No")</f>
        <v>Yes</v>
      </c>
      <c r="BH281" s="86"/>
      <c r="BI281" s="86"/>
      <c r="BJ281" s="81"/>
      <c r="BK281" s="89" t="s">
        <v>665</v>
      </c>
      <c r="BL281" s="72" t="str">
        <f>CONCATENATE($BL$5,Table14[[#This Row],[WBS Name]])</f>
        <v>C_WFE</v>
      </c>
      <c r="BM281" s="154"/>
      <c r="BN281" s="154"/>
      <c r="BO281" s="154"/>
      <c r="BP281" s="154"/>
      <c r="BQ281" s="154"/>
      <c r="BR281" s="154"/>
      <c r="BS281" s="154"/>
      <c r="BT281" s="154"/>
      <c r="BU281" s="154"/>
      <c r="BV281" s="154"/>
      <c r="BW281" s="154"/>
      <c r="BX281" s="154"/>
      <c r="BY281" s="154"/>
      <c r="BZ281" s="154"/>
      <c r="CA281" s="154"/>
      <c r="CB281" s="154"/>
      <c r="CC281" s="154"/>
      <c r="CD281" s="154"/>
      <c r="CE281" s="154"/>
      <c r="CF281" s="154"/>
      <c r="CG281" s="154"/>
      <c r="CH281" s="154"/>
      <c r="CI281" s="154"/>
      <c r="CJ281" s="154"/>
      <c r="CK281" s="154"/>
      <c r="CL281" s="154"/>
      <c r="CM281" s="154"/>
      <c r="CN281" s="154"/>
      <c r="CO281" s="154"/>
      <c r="CP281" s="154"/>
      <c r="CQ281" s="154"/>
      <c r="CR281" s="154"/>
      <c r="CS281" s="154"/>
      <c r="CT281" s="154"/>
      <c r="CU281" s="154"/>
      <c r="CV281" s="154"/>
      <c r="CW281" s="154"/>
      <c r="CX281" s="154"/>
      <c r="CY281" s="154"/>
      <c r="CZ281" s="154"/>
      <c r="DA281" s="154"/>
    </row>
    <row r="282" spans="1:105" ht="25.85" x14ac:dyDescent="0.2">
      <c r="A282" s="76" t="s">
        <v>748</v>
      </c>
      <c r="B282" s="179">
        <f t="shared" si="19"/>
        <v>121.4</v>
      </c>
      <c r="C282" s="176" t="str">
        <f t="shared" si="20"/>
        <v>121.4.02</v>
      </c>
      <c r="D282" s="19" t="s">
        <v>307</v>
      </c>
      <c r="E282" s="70" t="s">
        <v>221</v>
      </c>
      <c r="F282" s="20" t="s">
        <v>260</v>
      </c>
      <c r="G282" s="20" t="s">
        <v>261</v>
      </c>
      <c r="H282" s="20"/>
      <c r="I282" s="22" t="s">
        <v>749</v>
      </c>
      <c r="J282" s="20" t="s">
        <v>750</v>
      </c>
      <c r="K282" s="71"/>
      <c r="L282" s="21">
        <v>2</v>
      </c>
      <c r="M282" s="80" t="s">
        <v>253</v>
      </c>
      <c r="N282" s="80" t="s">
        <v>107</v>
      </c>
      <c r="O282" s="77">
        <f t="shared" ref="O282:O300" si="21">VLOOKUP($N282,SourceReq,2,FALSE)</f>
        <v>0.05</v>
      </c>
      <c r="P282" s="173" t="s">
        <v>751</v>
      </c>
      <c r="Q282" s="251"/>
      <c r="R282" s="251"/>
      <c r="S282" s="251"/>
      <c r="T282" s="82"/>
      <c r="U282" s="82"/>
      <c r="V282" s="82"/>
      <c r="W282" s="82"/>
      <c r="X282" s="132">
        <v>65</v>
      </c>
      <c r="Y282" s="132">
        <v>78</v>
      </c>
      <c r="Z282" s="139" t="s">
        <v>654</v>
      </c>
      <c r="AA282" s="83"/>
      <c r="AB282" s="82"/>
      <c r="AC282" s="82"/>
      <c r="AD282" s="82" t="s">
        <v>164</v>
      </c>
      <c r="AE282" s="82">
        <v>0.3</v>
      </c>
      <c r="AF282" s="84">
        <f>Table14[[#This Row],[Quantity]]*Table14[[#This Row],[Heat Load (KW)]]</f>
        <v>0.6</v>
      </c>
      <c r="AG282" s="137"/>
      <c r="AH282" s="82"/>
      <c r="AI282" s="82"/>
      <c r="AJ282" s="82"/>
      <c r="AK282" s="82"/>
      <c r="AL282" s="203"/>
      <c r="AM282" s="137"/>
      <c r="AN282" s="137"/>
      <c r="AO28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82" s="192">
        <f>Table14[[#This Row],[Volt-Amperes]]*Table14[[#This Row],[Quantity]]/1000</f>
        <v>0</v>
      </c>
      <c r="AQ282" s="86">
        <v>100</v>
      </c>
      <c r="AR282" s="74">
        <f>Table14[[#This Row],[Quantity]]*Table14[[#This Row],[Volt-Amperes]]*(10^-3)*Table14[[#This Row],[Power Factor (%)]]*0.01</f>
        <v>0</v>
      </c>
      <c r="AS282" s="86"/>
      <c r="AT282" s="86"/>
      <c r="AU282" s="103"/>
      <c r="AV282" s="80"/>
      <c r="AW282" s="86"/>
      <c r="AX282" s="86"/>
      <c r="AY282" s="86"/>
      <c r="AZ282" s="137"/>
      <c r="BA282" s="137"/>
      <c r="BB282" s="137"/>
      <c r="BC282" s="137"/>
      <c r="BD282" s="81"/>
      <c r="BE282" s="87"/>
      <c r="BF282" s="87"/>
      <c r="BG282" s="177" t="str">
        <f>IF(OR(Table14[[#This Row],[Volts]]&gt;50,Table14[[#This Row],[Amps]]&gt;100),"Yes","No")</f>
        <v>No</v>
      </c>
      <c r="BH282" s="86"/>
      <c r="BI282" s="86"/>
      <c r="BJ282" s="81"/>
      <c r="BK282" s="89"/>
      <c r="BL282" s="72" t="str">
        <f>CONCATENATE($BL$5,Table14[[#This Row],[WBS Name]])</f>
        <v>C_WFE</v>
      </c>
      <c r="BM282" s="154"/>
      <c r="BN282" s="154"/>
      <c r="BO282" s="154"/>
      <c r="BP282" s="154"/>
      <c r="BQ282" s="154"/>
      <c r="BR282" s="154"/>
      <c r="BS282" s="154"/>
      <c r="BT282" s="154"/>
      <c r="BU282" s="154"/>
      <c r="BV282" s="154"/>
      <c r="BW282" s="154"/>
      <c r="BX282" s="154"/>
      <c r="BY282" s="154"/>
      <c r="BZ282" s="154"/>
      <c r="CA282" s="154"/>
      <c r="CB282" s="154"/>
      <c r="CC282" s="154"/>
      <c r="CD282" s="154"/>
      <c r="CE282" s="154"/>
      <c r="CF282" s="154"/>
      <c r="CG282" s="154"/>
      <c r="CH282" s="154"/>
      <c r="CI282" s="154"/>
      <c r="CJ282" s="154"/>
      <c r="CK282" s="154"/>
      <c r="CL282" s="154"/>
      <c r="CM282" s="154"/>
      <c r="CN282" s="154"/>
      <c r="CO282" s="154"/>
      <c r="CP282" s="154"/>
      <c r="CQ282" s="154"/>
      <c r="CR282" s="154"/>
      <c r="CS282" s="154"/>
      <c r="CT282" s="154"/>
      <c r="CU282" s="154"/>
      <c r="CV282" s="154"/>
      <c r="CW282" s="154"/>
      <c r="CX282" s="154"/>
      <c r="CY282" s="154"/>
      <c r="CZ282" s="154"/>
      <c r="DA282" s="154"/>
    </row>
    <row r="283" spans="1:105" ht="25.85" x14ac:dyDescent="0.2">
      <c r="A283" s="76" t="s">
        <v>752</v>
      </c>
      <c r="B283" s="179">
        <f t="shared" si="19"/>
        <v>121.4</v>
      </c>
      <c r="C283" s="176" t="str">
        <f t="shared" si="20"/>
        <v>121.4.02</v>
      </c>
      <c r="D283" s="19" t="s">
        <v>307</v>
      </c>
      <c r="E283" s="70" t="s">
        <v>221</v>
      </c>
      <c r="F283" s="20" t="s">
        <v>260</v>
      </c>
      <c r="G283" s="20" t="s">
        <v>261</v>
      </c>
      <c r="H283" s="20"/>
      <c r="I283" s="22" t="s">
        <v>749</v>
      </c>
      <c r="J283" s="20" t="s">
        <v>753</v>
      </c>
      <c r="K283" s="20"/>
      <c r="L283" s="21">
        <v>2</v>
      </c>
      <c r="M283" s="80" t="s">
        <v>253</v>
      </c>
      <c r="N283" s="80" t="s">
        <v>107</v>
      </c>
      <c r="O283" s="77">
        <f t="shared" si="21"/>
        <v>0.05</v>
      </c>
      <c r="P283" s="173" t="s">
        <v>751</v>
      </c>
      <c r="Q283" s="251"/>
      <c r="R283" s="251"/>
      <c r="S283" s="251"/>
      <c r="T283" s="82"/>
      <c r="U283" s="82"/>
      <c r="V283" s="82"/>
      <c r="W283" s="82"/>
      <c r="X283" s="132">
        <v>65</v>
      </c>
      <c r="Y283" s="132">
        <v>78</v>
      </c>
      <c r="Z283" s="139" t="s">
        <v>654</v>
      </c>
      <c r="AA283" s="83"/>
      <c r="AB283" s="82"/>
      <c r="AC283" s="82"/>
      <c r="AD283" s="82" t="s">
        <v>113</v>
      </c>
      <c r="AE283" s="91">
        <v>0.12</v>
      </c>
      <c r="AF283" s="84">
        <f>Table14[[#This Row],[Quantity]]*Table14[[#This Row],[Heat Load (KW)]]</f>
        <v>0.24</v>
      </c>
      <c r="AG283" s="82"/>
      <c r="AH283" s="137"/>
      <c r="AI283" s="137"/>
      <c r="AJ283" s="137"/>
      <c r="AK283" s="137"/>
      <c r="AL283" s="203"/>
      <c r="AM283" s="137"/>
      <c r="AN283" s="137"/>
      <c r="AO28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83" s="192">
        <f>Table14[[#This Row],[Volt-Amperes]]*Table14[[#This Row],[Quantity]]/1000</f>
        <v>0</v>
      </c>
      <c r="AQ283" s="86">
        <v>100</v>
      </c>
      <c r="AR283" s="74">
        <f>Table14[[#This Row],[Quantity]]*Table14[[#This Row],[Volt-Amperes]]*(10^-3)*Table14[[#This Row],[Power Factor (%)]]*0.01</f>
        <v>0</v>
      </c>
      <c r="AS283" s="86"/>
      <c r="AT283" s="86"/>
      <c r="AU283" s="103"/>
      <c r="AV283" s="80"/>
      <c r="AW283" s="86"/>
      <c r="AX283" s="86"/>
      <c r="AY283" s="86"/>
      <c r="AZ283" s="137"/>
      <c r="BA283" s="137"/>
      <c r="BB283" s="137"/>
      <c r="BC283" s="137"/>
      <c r="BD283" s="81"/>
      <c r="BE283" s="87"/>
      <c r="BF283" s="87"/>
      <c r="BG283" s="177" t="str">
        <f>IF(OR(Table14[[#This Row],[Volts]]&gt;50,Table14[[#This Row],[Amps]]&gt;100),"Yes","No")</f>
        <v>No</v>
      </c>
      <c r="BH283" s="86"/>
      <c r="BI283" s="86"/>
      <c r="BJ283" s="86"/>
      <c r="BK283" s="89"/>
      <c r="BL283" s="72" t="str">
        <f>CONCATENATE($BL$5,Table14[[#This Row],[WBS Name]])</f>
        <v>C_WFE</v>
      </c>
      <c r="BM283" s="154"/>
      <c r="BN283" s="154"/>
      <c r="BO283" s="154"/>
      <c r="BP283" s="154"/>
      <c r="BQ283" s="154"/>
      <c r="BR283" s="154"/>
      <c r="BS283" s="154"/>
      <c r="BT283" s="154"/>
      <c r="BU283" s="154"/>
      <c r="BV283" s="154"/>
      <c r="BW283" s="154"/>
      <c r="BX283" s="154"/>
      <c r="BY283" s="154"/>
      <c r="BZ283" s="154"/>
      <c r="CA283" s="154"/>
      <c r="CB283" s="154"/>
      <c r="CC283" s="154"/>
      <c r="CD283" s="154"/>
      <c r="CE283" s="154"/>
      <c r="CF283" s="154"/>
      <c r="CG283" s="154"/>
      <c r="CH283" s="154"/>
      <c r="CI283" s="154"/>
      <c r="CJ283" s="154"/>
      <c r="CK283" s="154"/>
      <c r="CL283" s="154"/>
      <c r="CM283" s="154"/>
      <c r="CN283" s="154"/>
      <c r="CO283" s="154"/>
      <c r="CP283" s="154"/>
      <c r="CQ283" s="154"/>
      <c r="CR283" s="154"/>
      <c r="CS283" s="154"/>
      <c r="CT283" s="154"/>
      <c r="CU283" s="154"/>
      <c r="CV283" s="154"/>
      <c r="CW283" s="154"/>
      <c r="CX283" s="154"/>
      <c r="CY283" s="154"/>
      <c r="CZ283" s="154"/>
      <c r="DA283" s="154"/>
    </row>
    <row r="284" spans="1:105" ht="38.75" x14ac:dyDescent="0.2">
      <c r="A284" s="76" t="s">
        <v>754</v>
      </c>
      <c r="B284" s="47">
        <f t="shared" si="19"/>
        <v>121.4</v>
      </c>
      <c r="C284" s="48" t="str">
        <f t="shared" si="20"/>
        <v>121.4.02</v>
      </c>
      <c r="D284" s="19" t="s">
        <v>307</v>
      </c>
      <c r="E284" s="70" t="s">
        <v>221</v>
      </c>
      <c r="F284" s="20" t="s">
        <v>305</v>
      </c>
      <c r="G284" s="20" t="s">
        <v>261</v>
      </c>
      <c r="H284" s="20"/>
      <c r="I284" s="22" t="s">
        <v>162</v>
      </c>
      <c r="J284" s="20" t="s">
        <v>755</v>
      </c>
      <c r="K284" s="20"/>
      <c r="L284" s="21">
        <v>1</v>
      </c>
      <c r="M284" s="80" t="s">
        <v>253</v>
      </c>
      <c r="N284" s="80" t="s">
        <v>107</v>
      </c>
      <c r="O284" s="77">
        <f t="shared" si="21"/>
        <v>0.05</v>
      </c>
      <c r="P284" s="173" t="s">
        <v>245</v>
      </c>
      <c r="Q284" s="82">
        <v>24</v>
      </c>
      <c r="R284" s="82">
        <v>30</v>
      </c>
      <c r="S284" s="82">
        <v>5</v>
      </c>
      <c r="T284" s="82"/>
      <c r="U284" s="82"/>
      <c r="V284" s="82"/>
      <c r="W284" s="82"/>
      <c r="X284" s="132">
        <v>65</v>
      </c>
      <c r="Y284" s="132">
        <v>78</v>
      </c>
      <c r="Z284" s="139" t="s">
        <v>654</v>
      </c>
      <c r="AA284" s="83"/>
      <c r="AB284" s="82"/>
      <c r="AC284" s="82"/>
      <c r="AD284" s="82" t="s">
        <v>113</v>
      </c>
      <c r="AE284" s="91">
        <v>0.05</v>
      </c>
      <c r="AF284" s="84">
        <f>Table14[[#This Row],[Quantity]]*Table14[[#This Row],[Heat Load (KW)]]</f>
        <v>0.05</v>
      </c>
      <c r="AG284" s="82"/>
      <c r="AH284" s="137"/>
      <c r="AI284" s="137"/>
      <c r="AJ284" s="137"/>
      <c r="AK284" s="137"/>
      <c r="AL284" s="85" t="s">
        <v>114</v>
      </c>
      <c r="AM284" s="91">
        <v>120</v>
      </c>
      <c r="AN284" s="82">
        <v>15</v>
      </c>
      <c r="AO28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84" s="192">
        <f>Table14[[#This Row],[Volt-Amperes]]*Table14[[#This Row],[Quantity]]/1000</f>
        <v>1.8</v>
      </c>
      <c r="AQ284" s="86">
        <v>100</v>
      </c>
      <c r="AR284" s="74">
        <f>Table14[[#This Row],[Quantity]]*Table14[[#This Row],[Volt-Amperes]]*(10^-3)*Table14[[#This Row],[Power Factor (%)]]*0.01</f>
        <v>1.8</v>
      </c>
      <c r="AS284" s="86"/>
      <c r="AT284" s="86"/>
      <c r="AU284" s="103">
        <v>20</v>
      </c>
      <c r="AV284" s="80"/>
      <c r="AW284" s="86"/>
      <c r="AX284" s="86"/>
      <c r="AY284" s="86"/>
      <c r="AZ284" s="86"/>
      <c r="BA284" s="86"/>
      <c r="BB284" s="86"/>
      <c r="BC284" s="86"/>
      <c r="BD284" s="81"/>
      <c r="BE284" s="87"/>
      <c r="BF284" s="87"/>
      <c r="BG284" s="88" t="str">
        <f>IF(OR(Table14[[#This Row],[Volts]]&gt;50,Table14[[#This Row],[Amps]]&gt;100),"Yes","No")</f>
        <v>Yes</v>
      </c>
      <c r="BH284" s="86"/>
      <c r="BI284" s="86"/>
      <c r="BJ284" s="86"/>
      <c r="BK284" s="89" t="s">
        <v>756</v>
      </c>
      <c r="BL284" s="72" t="str">
        <f>CONCATENATE($BL$5,Table14[[#This Row],[WBS Name]])</f>
        <v>C_WFE</v>
      </c>
      <c r="BM284" s="154"/>
      <c r="BN284" s="154"/>
      <c r="BO284" s="154"/>
      <c r="BP284" s="154"/>
      <c r="BQ284" s="154"/>
      <c r="BR284" s="154"/>
      <c r="BS284" s="154"/>
      <c r="BT284" s="154"/>
      <c r="BU284" s="154"/>
      <c r="BV284" s="154"/>
      <c r="BW284" s="154"/>
      <c r="BX284" s="154"/>
      <c r="BY284" s="154"/>
      <c r="BZ284" s="154"/>
      <c r="CA284" s="154"/>
      <c r="CB284" s="154"/>
      <c r="CC284" s="154"/>
      <c r="CD284" s="154"/>
      <c r="CE284" s="154"/>
      <c r="CF284" s="154"/>
      <c r="CG284" s="154"/>
      <c r="CH284" s="154"/>
      <c r="CI284" s="154"/>
      <c r="CJ284" s="154"/>
      <c r="CK284" s="154"/>
      <c r="CL284" s="154"/>
      <c r="CM284" s="154"/>
      <c r="CN284" s="154"/>
      <c r="CO284" s="154"/>
      <c r="CP284" s="154"/>
      <c r="CQ284" s="154"/>
      <c r="CR284" s="154"/>
      <c r="CS284" s="154"/>
      <c r="CT284" s="154"/>
      <c r="CU284" s="154"/>
      <c r="CV284" s="154"/>
      <c r="CW284" s="154"/>
      <c r="CX284" s="154"/>
      <c r="CY284" s="154"/>
      <c r="CZ284" s="154"/>
      <c r="DA284" s="154"/>
    </row>
    <row r="285" spans="1:105" ht="25.85" x14ac:dyDescent="0.2">
      <c r="A285" s="76" t="s">
        <v>757</v>
      </c>
      <c r="B285" s="47">
        <f t="shared" si="19"/>
        <v>121.4</v>
      </c>
      <c r="C285" s="48" t="str">
        <f t="shared" si="20"/>
        <v>121.4.02</v>
      </c>
      <c r="D285" s="19" t="s">
        <v>307</v>
      </c>
      <c r="E285" s="70" t="s">
        <v>221</v>
      </c>
      <c r="F285" s="20" t="s">
        <v>260</v>
      </c>
      <c r="G285" s="20" t="s">
        <v>261</v>
      </c>
      <c r="H285" s="20"/>
      <c r="I285" s="98" t="s">
        <v>18</v>
      </c>
      <c r="J285" s="79"/>
      <c r="K285" s="20"/>
      <c r="L285" s="21">
        <v>2</v>
      </c>
      <c r="M285" s="80" t="s">
        <v>253</v>
      </c>
      <c r="N285" s="80" t="s">
        <v>107</v>
      </c>
      <c r="O285" s="77">
        <f t="shared" si="21"/>
        <v>0.05</v>
      </c>
      <c r="P285" s="81" t="s">
        <v>108</v>
      </c>
      <c r="Q285" s="82">
        <v>94</v>
      </c>
      <c r="R285" s="82">
        <v>40</v>
      </c>
      <c r="S285" s="82">
        <v>90</v>
      </c>
      <c r="T285" s="82"/>
      <c r="U285" s="82"/>
      <c r="V285" s="82"/>
      <c r="W285" s="82"/>
      <c r="X285" s="132">
        <v>65</v>
      </c>
      <c r="Y285" s="132">
        <v>78</v>
      </c>
      <c r="Z285" s="139" t="s">
        <v>654</v>
      </c>
      <c r="AA285" s="83"/>
      <c r="AB285" s="82"/>
      <c r="AC285" s="82"/>
      <c r="AD285" s="82" t="s">
        <v>164</v>
      </c>
      <c r="AE285" s="91">
        <v>150</v>
      </c>
      <c r="AF285" s="84">
        <f>Table14[[#This Row],[Quantity]]*Table14[[#This Row],[Heat Load (KW)]]</f>
        <v>300</v>
      </c>
      <c r="AG285" s="137"/>
      <c r="AH285" s="82">
        <v>86</v>
      </c>
      <c r="AI285" s="82"/>
      <c r="AJ285" s="82">
        <v>1</v>
      </c>
      <c r="AK285" s="82">
        <v>10</v>
      </c>
      <c r="AL285" s="85" t="s">
        <v>154</v>
      </c>
      <c r="AM285" s="91">
        <v>480</v>
      </c>
      <c r="AN285" s="82">
        <v>180</v>
      </c>
      <c r="AO28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149649.18977395099</v>
      </c>
      <c r="AP285" s="192">
        <f>Table14[[#This Row],[Volt-Amperes]]*Table14[[#This Row],[Quantity]]/1000</f>
        <v>299.29837954790196</v>
      </c>
      <c r="AQ285" s="147">
        <v>100</v>
      </c>
      <c r="AR285" s="74">
        <f>Table14[[#This Row],[Quantity]]*Table14[[#This Row],[Volt-Amperes]]*(10^-3)*Table14[[#This Row],[Power Factor (%)]]*0.01</f>
        <v>299.29837954790196</v>
      </c>
      <c r="AS285" s="86"/>
      <c r="AT285" s="86"/>
      <c r="AU285" s="103"/>
      <c r="AV285" s="80"/>
      <c r="AW285" s="86" t="s">
        <v>116</v>
      </c>
      <c r="AX285" s="86"/>
      <c r="AY285" s="86"/>
      <c r="AZ285" s="137"/>
      <c r="BA285" s="137"/>
      <c r="BB285" s="137"/>
      <c r="BC285" s="137"/>
      <c r="BD285" s="81"/>
      <c r="BE285" s="87"/>
      <c r="BF285" s="87"/>
      <c r="BG285" s="88" t="str">
        <f>IF(OR(Table14[[#This Row],[Volts]]&gt;50,Table14[[#This Row],[Amps]]&gt;100),"Yes","No")</f>
        <v>Yes</v>
      </c>
      <c r="BH285" s="86"/>
      <c r="BI285" s="86"/>
      <c r="BJ285" s="86"/>
      <c r="BK285" s="89" t="s">
        <v>665</v>
      </c>
      <c r="BL285" s="72" t="str">
        <f>CONCATENATE($BL$5,Table14[[#This Row],[WBS Name]])</f>
        <v>C_WFE</v>
      </c>
      <c r="BM285" s="154"/>
      <c r="BN285" s="154"/>
      <c r="BO285" s="154"/>
      <c r="BP285" s="154"/>
      <c r="BQ285" s="154"/>
      <c r="BR285" s="154"/>
      <c r="BS285" s="154"/>
      <c r="BT285" s="154"/>
      <c r="BU285" s="154"/>
      <c r="BV285" s="154"/>
      <c r="BW285" s="154"/>
      <c r="BX285" s="154"/>
      <c r="BY285" s="154"/>
      <c r="BZ285" s="154"/>
      <c r="CA285" s="154"/>
      <c r="CB285" s="154"/>
      <c r="CC285" s="154"/>
      <c r="CD285" s="154"/>
      <c r="CE285" s="154"/>
      <c r="CF285" s="154"/>
      <c r="CG285" s="154"/>
      <c r="CH285" s="154"/>
      <c r="CI285" s="154"/>
      <c r="CJ285" s="154"/>
      <c r="CK285" s="154"/>
      <c r="CL285" s="154"/>
      <c r="CM285" s="154"/>
      <c r="CN285" s="154"/>
      <c r="CO285" s="154"/>
      <c r="CP285" s="154"/>
      <c r="CQ285" s="154"/>
      <c r="CR285" s="154"/>
      <c r="CS285" s="154"/>
      <c r="CT285" s="154"/>
      <c r="CU285" s="154"/>
      <c r="CV285" s="154"/>
      <c r="CW285" s="154"/>
      <c r="CX285" s="154"/>
      <c r="CY285" s="154"/>
      <c r="CZ285" s="154"/>
      <c r="DA285" s="154"/>
    </row>
    <row r="286" spans="1:105" ht="51.65" x14ac:dyDescent="0.2">
      <c r="A286" s="76" t="s">
        <v>758</v>
      </c>
      <c r="B286" s="47">
        <f t="shared" si="19"/>
        <v>121.3</v>
      </c>
      <c r="C286" s="48" t="str">
        <f t="shared" si="20"/>
        <v>121.3.05</v>
      </c>
      <c r="D286" s="19" t="s">
        <v>149</v>
      </c>
      <c r="E286" s="70" t="s">
        <v>221</v>
      </c>
      <c r="F286" s="20" t="s">
        <v>305</v>
      </c>
      <c r="G286" s="79" t="s">
        <v>759</v>
      </c>
      <c r="H286" s="20"/>
      <c r="I286" s="22" t="s">
        <v>19</v>
      </c>
      <c r="J286" s="20" t="s">
        <v>760</v>
      </c>
      <c r="K286" s="20"/>
      <c r="L286" s="21">
        <v>1</v>
      </c>
      <c r="M286" s="80" t="s">
        <v>106</v>
      </c>
      <c r="N286" s="80" t="s">
        <v>143</v>
      </c>
      <c r="O286" s="77">
        <f t="shared" si="21"/>
        <v>0.25</v>
      </c>
      <c r="P286" s="81" t="s">
        <v>108</v>
      </c>
      <c r="Q286" s="82">
        <v>24</v>
      </c>
      <c r="R286" s="82">
        <v>30</v>
      </c>
      <c r="S286" s="82">
        <v>75</v>
      </c>
      <c r="T286" s="82"/>
      <c r="U286" s="82"/>
      <c r="V286" s="82"/>
      <c r="W286" s="82"/>
      <c r="X286" s="132">
        <v>65</v>
      </c>
      <c r="Y286" s="132">
        <v>78</v>
      </c>
      <c r="Z286" s="139" t="s">
        <v>654</v>
      </c>
      <c r="AA286" s="83"/>
      <c r="AB286" s="82"/>
      <c r="AC286" s="82"/>
      <c r="AD286" s="82" t="s">
        <v>113</v>
      </c>
      <c r="AE286" s="91">
        <v>0.5</v>
      </c>
      <c r="AF286" s="84">
        <f>Table14[[#This Row],[Quantity]]*Table14[[#This Row],[Heat Load (KW)]]</f>
        <v>0.5</v>
      </c>
      <c r="AG286" s="91">
        <v>0.5</v>
      </c>
      <c r="AH286" s="137"/>
      <c r="AI286" s="137"/>
      <c r="AJ286" s="137"/>
      <c r="AK286" s="137"/>
      <c r="AL286" s="85" t="s">
        <v>114</v>
      </c>
      <c r="AM286" s="91">
        <v>120</v>
      </c>
      <c r="AN286" s="82">
        <v>15</v>
      </c>
      <c r="AO28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86" s="192">
        <f>Table14[[#This Row],[Volt-Amperes]]*Table14[[#This Row],[Quantity]]/1000</f>
        <v>1.8</v>
      </c>
      <c r="AQ286" s="86">
        <v>100</v>
      </c>
      <c r="AR286" s="74">
        <f>Table14[[#This Row],[Quantity]]*Table14[[#This Row],[Volt-Amperes]]*(10^-3)*Table14[[#This Row],[Power Factor (%)]]*0.01</f>
        <v>1.8</v>
      </c>
      <c r="AS286" s="86"/>
      <c r="AT286" s="86"/>
      <c r="AU286" s="103">
        <v>20</v>
      </c>
      <c r="AV286" s="80"/>
      <c r="AW286" s="86"/>
      <c r="AX286" s="86"/>
      <c r="AY286" s="86"/>
      <c r="AZ286" s="86"/>
      <c r="BA286" s="86"/>
      <c r="BB286" s="86"/>
      <c r="BC286" s="86"/>
      <c r="BD286" s="81"/>
      <c r="BE286" s="87"/>
      <c r="BF286" s="87"/>
      <c r="BG286" s="88" t="str">
        <f>IF(OR(Table14[[#This Row],[Volts]]&gt;50,Table14[[#This Row],[Amps]]&gt;100),"Yes","No")</f>
        <v>Yes</v>
      </c>
      <c r="BH286" s="86"/>
      <c r="BI286" s="86"/>
      <c r="BJ286" s="86"/>
      <c r="BK286" s="89" t="s">
        <v>665</v>
      </c>
      <c r="BL286" s="72" t="str">
        <f>CONCATENATE($BL$5,Table14[[#This Row],[WBS Name]])</f>
        <v>C_Magnets</v>
      </c>
      <c r="BM286" s="154"/>
      <c r="BN286" s="154"/>
      <c r="BO286" s="154"/>
      <c r="BP286" s="154"/>
      <c r="BQ286" s="154"/>
      <c r="BR286" s="154"/>
      <c r="BS286" s="154"/>
      <c r="BT286" s="154"/>
      <c r="BU286" s="154"/>
      <c r="BV286" s="154"/>
      <c r="BW286" s="154"/>
      <c r="BX286" s="154"/>
      <c r="BY286" s="154"/>
      <c r="BZ286" s="154"/>
      <c r="CA286" s="154"/>
      <c r="CB286" s="154"/>
      <c r="CC286" s="154"/>
      <c r="CD286" s="154"/>
      <c r="CE286" s="154"/>
      <c r="CF286" s="154"/>
      <c r="CG286" s="154"/>
      <c r="CH286" s="154"/>
      <c r="CI286" s="154"/>
      <c r="CJ286" s="154"/>
      <c r="CK286" s="154"/>
      <c r="CL286" s="154"/>
      <c r="CM286" s="154"/>
      <c r="CN286" s="154"/>
      <c r="CO286" s="154"/>
      <c r="CP286" s="154"/>
      <c r="CQ286" s="154"/>
      <c r="CR286" s="154"/>
      <c r="CS286" s="154"/>
      <c r="CT286" s="154"/>
      <c r="CU286" s="154"/>
      <c r="CV286" s="154"/>
      <c r="CW286" s="154"/>
      <c r="CX286" s="154"/>
      <c r="CY286" s="154"/>
      <c r="CZ286" s="154"/>
      <c r="DA286" s="154"/>
    </row>
    <row r="287" spans="1:105" ht="51.65" x14ac:dyDescent="0.2">
      <c r="A287" s="76" t="s">
        <v>761</v>
      </c>
      <c r="B287" s="47">
        <f t="shared" si="19"/>
        <v>121.3</v>
      </c>
      <c r="C287" s="48" t="str">
        <f t="shared" si="20"/>
        <v>121.3.05</v>
      </c>
      <c r="D287" s="19" t="s">
        <v>149</v>
      </c>
      <c r="E287" s="70" t="s">
        <v>221</v>
      </c>
      <c r="F287" s="20" t="s">
        <v>305</v>
      </c>
      <c r="G287" s="79" t="s">
        <v>759</v>
      </c>
      <c r="H287" s="20"/>
      <c r="I287" s="22" t="s">
        <v>19</v>
      </c>
      <c r="J287" s="20" t="s">
        <v>762</v>
      </c>
      <c r="K287" s="20"/>
      <c r="L287" s="21">
        <v>1</v>
      </c>
      <c r="M287" s="80" t="s">
        <v>209</v>
      </c>
      <c r="N287" s="80" t="s">
        <v>143</v>
      </c>
      <c r="O287" s="77">
        <f t="shared" si="21"/>
        <v>0.25</v>
      </c>
      <c r="P287" s="81" t="s">
        <v>108</v>
      </c>
      <c r="Q287" s="82">
        <v>24</v>
      </c>
      <c r="R287" s="82">
        <v>30</v>
      </c>
      <c r="S287" s="82">
        <v>75</v>
      </c>
      <c r="T287" s="82"/>
      <c r="U287" s="82"/>
      <c r="V287" s="82"/>
      <c r="W287" s="82"/>
      <c r="X287" s="132">
        <v>65</v>
      </c>
      <c r="Y287" s="132">
        <v>78</v>
      </c>
      <c r="Z287" s="139" t="s">
        <v>654</v>
      </c>
      <c r="AA287" s="83"/>
      <c r="AB287" s="82"/>
      <c r="AC287" s="82"/>
      <c r="AD287" s="82" t="s">
        <v>113</v>
      </c>
      <c r="AE287" s="91">
        <v>0.5</v>
      </c>
      <c r="AF287" s="84">
        <f>Table14[[#This Row],[Quantity]]*Table14[[#This Row],[Heat Load (KW)]]</f>
        <v>0.5</v>
      </c>
      <c r="AG287" s="91">
        <v>0.5</v>
      </c>
      <c r="AH287" s="137"/>
      <c r="AI287" s="137"/>
      <c r="AJ287" s="137"/>
      <c r="AK287" s="137"/>
      <c r="AL287" s="85" t="s">
        <v>114</v>
      </c>
      <c r="AM287" s="91">
        <v>120</v>
      </c>
      <c r="AN287" s="82">
        <v>15</v>
      </c>
      <c r="AO28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87" s="192">
        <f>Table14[[#This Row],[Volt-Amperes]]*Table14[[#This Row],[Quantity]]/1000</f>
        <v>1.8</v>
      </c>
      <c r="AQ287" s="86">
        <v>100</v>
      </c>
      <c r="AR287" s="74">
        <f>Table14[[#This Row],[Quantity]]*Table14[[#This Row],[Volt-Amperes]]*(10^-3)*Table14[[#This Row],[Power Factor (%)]]*0.01</f>
        <v>1.8</v>
      </c>
      <c r="AS287" s="86"/>
      <c r="AT287" s="86"/>
      <c r="AU287" s="103">
        <v>20</v>
      </c>
      <c r="AV287" s="80"/>
      <c r="AW287" s="86"/>
      <c r="AX287" s="86"/>
      <c r="AY287" s="86"/>
      <c r="AZ287" s="86"/>
      <c r="BA287" s="86"/>
      <c r="BB287" s="86"/>
      <c r="BC287" s="86"/>
      <c r="BD287" s="81"/>
      <c r="BE287" s="87"/>
      <c r="BF287" s="87"/>
      <c r="BG287" s="88" t="str">
        <f>IF(OR(Table14[[#This Row],[Volts]]&gt;50,Table14[[#This Row],[Amps]]&gt;100),"Yes","No")</f>
        <v>Yes</v>
      </c>
      <c r="BH287" s="86"/>
      <c r="BI287" s="86"/>
      <c r="BJ287" s="86"/>
      <c r="BK287" s="89" t="s">
        <v>665</v>
      </c>
      <c r="BL287" s="72" t="str">
        <f>CONCATENATE($BL$5,Table14[[#This Row],[WBS Name]])</f>
        <v>C_Magnets</v>
      </c>
      <c r="BM287" s="154"/>
      <c r="BN287" s="154"/>
      <c r="BO287" s="154"/>
      <c r="BP287" s="154"/>
      <c r="BQ287" s="154"/>
      <c r="BR287" s="154"/>
      <c r="BS287" s="154"/>
      <c r="BT287" s="154"/>
      <c r="BU287" s="154"/>
      <c r="BV287" s="154"/>
      <c r="BW287" s="154"/>
      <c r="BX287" s="154"/>
      <c r="BY287" s="154"/>
      <c r="BZ287" s="154"/>
      <c r="CA287" s="154"/>
      <c r="CB287" s="154"/>
      <c r="CC287" s="154"/>
      <c r="CD287" s="154"/>
      <c r="CE287" s="154"/>
      <c r="CF287" s="154"/>
      <c r="CG287" s="154"/>
      <c r="CH287" s="154"/>
      <c r="CI287" s="154"/>
      <c r="CJ287" s="154"/>
      <c r="CK287" s="154"/>
      <c r="CL287" s="154"/>
      <c r="CM287" s="154"/>
      <c r="CN287" s="154"/>
      <c r="CO287" s="154"/>
      <c r="CP287" s="154"/>
      <c r="CQ287" s="154"/>
      <c r="CR287" s="154"/>
      <c r="CS287" s="154"/>
      <c r="CT287" s="154"/>
      <c r="CU287" s="154"/>
      <c r="CV287" s="154"/>
      <c r="CW287" s="154"/>
      <c r="CX287" s="154"/>
      <c r="CY287" s="154"/>
      <c r="CZ287" s="154"/>
      <c r="DA287" s="154"/>
    </row>
    <row r="288" spans="1:105" ht="38.75" x14ac:dyDescent="0.2">
      <c r="A288" s="76" t="s">
        <v>763</v>
      </c>
      <c r="B288" s="47">
        <f t="shared" si="19"/>
        <v>121.3</v>
      </c>
      <c r="C288" s="48" t="str">
        <f t="shared" si="20"/>
        <v>121.3.05</v>
      </c>
      <c r="D288" s="19" t="s">
        <v>149</v>
      </c>
      <c r="E288" s="70" t="s">
        <v>221</v>
      </c>
      <c r="F288" s="20" t="s">
        <v>305</v>
      </c>
      <c r="G288" s="79" t="s">
        <v>759</v>
      </c>
      <c r="H288" s="20"/>
      <c r="I288" s="22" t="s">
        <v>19</v>
      </c>
      <c r="J288" s="20" t="s">
        <v>764</v>
      </c>
      <c r="K288" s="20"/>
      <c r="L288" s="21">
        <v>1</v>
      </c>
      <c r="M288" s="80" t="s">
        <v>209</v>
      </c>
      <c r="N288" s="80" t="s">
        <v>143</v>
      </c>
      <c r="O288" s="77">
        <f t="shared" si="21"/>
        <v>0.25</v>
      </c>
      <c r="P288" s="81" t="s">
        <v>108</v>
      </c>
      <c r="Q288" s="82">
        <v>24</v>
      </c>
      <c r="R288" s="82">
        <v>30</v>
      </c>
      <c r="S288" s="82">
        <v>75</v>
      </c>
      <c r="T288" s="82"/>
      <c r="U288" s="82"/>
      <c r="V288" s="82"/>
      <c r="W288" s="82"/>
      <c r="X288" s="132">
        <v>65</v>
      </c>
      <c r="Y288" s="132">
        <v>78</v>
      </c>
      <c r="Z288" s="139" t="s">
        <v>654</v>
      </c>
      <c r="AA288" s="83"/>
      <c r="AB288" s="82"/>
      <c r="AC288" s="82"/>
      <c r="AD288" s="82" t="s">
        <v>113</v>
      </c>
      <c r="AE288" s="91">
        <v>0.5</v>
      </c>
      <c r="AF288" s="84">
        <f>Table14[[#This Row],[Quantity]]*Table14[[#This Row],[Heat Load (KW)]]</f>
        <v>0.5</v>
      </c>
      <c r="AG288" s="91">
        <v>0.5</v>
      </c>
      <c r="AH288" s="137"/>
      <c r="AI288" s="137"/>
      <c r="AJ288" s="137"/>
      <c r="AK288" s="137"/>
      <c r="AL288" s="85" t="s">
        <v>114</v>
      </c>
      <c r="AM288" s="91">
        <v>120</v>
      </c>
      <c r="AN288" s="82">
        <v>15</v>
      </c>
      <c r="AO28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88" s="192">
        <f>Table14[[#This Row],[Volt-Amperes]]*Table14[[#This Row],[Quantity]]/1000</f>
        <v>1.8</v>
      </c>
      <c r="AQ288" s="86">
        <v>100</v>
      </c>
      <c r="AR288" s="74">
        <f>Table14[[#This Row],[Quantity]]*Table14[[#This Row],[Volt-Amperes]]*(10^-3)*Table14[[#This Row],[Power Factor (%)]]*0.01</f>
        <v>1.8</v>
      </c>
      <c r="AS288" s="86"/>
      <c r="AT288" s="86"/>
      <c r="AU288" s="103">
        <v>20</v>
      </c>
      <c r="AV288" s="80"/>
      <c r="AW288" s="86"/>
      <c r="AX288" s="86"/>
      <c r="AY288" s="86"/>
      <c r="AZ288" s="86"/>
      <c r="BA288" s="86"/>
      <c r="BB288" s="86"/>
      <c r="BC288" s="86"/>
      <c r="BD288" s="81"/>
      <c r="BE288" s="87"/>
      <c r="BF288" s="87"/>
      <c r="BG288" s="88" t="str">
        <f>IF(OR(Table14[[#This Row],[Volts]]&gt;50,Table14[[#This Row],[Amps]]&gt;100),"Yes","No")</f>
        <v>Yes</v>
      </c>
      <c r="BH288" s="86"/>
      <c r="BI288" s="86"/>
      <c r="BJ288" s="86"/>
      <c r="BK288" s="89" t="s">
        <v>765</v>
      </c>
      <c r="BL288" s="72" t="str">
        <f>CONCATENATE($BL$5,Table14[[#This Row],[WBS Name]])</f>
        <v>C_Magnets</v>
      </c>
      <c r="BM288" s="154"/>
      <c r="BN288" s="154"/>
      <c r="BO288" s="154"/>
      <c r="BP288" s="154"/>
      <c r="BQ288" s="154"/>
      <c r="BR288" s="154"/>
      <c r="BS288" s="154"/>
      <c r="BT288" s="154"/>
      <c r="BU288" s="154"/>
      <c r="BV288" s="154"/>
      <c r="BW288" s="154"/>
      <c r="BX288" s="154"/>
      <c r="BY288" s="154"/>
      <c r="BZ288" s="154"/>
      <c r="CA288" s="154"/>
      <c r="CB288" s="154"/>
      <c r="CC288" s="154"/>
      <c r="CD288" s="154"/>
      <c r="CE288" s="154"/>
      <c r="CF288" s="154"/>
      <c r="CG288" s="154"/>
      <c r="CH288" s="154"/>
      <c r="CI288" s="154"/>
      <c r="CJ288" s="154"/>
      <c r="CK288" s="154"/>
      <c r="CL288" s="154"/>
      <c r="CM288" s="154"/>
      <c r="CN288" s="154"/>
      <c r="CO288" s="154"/>
      <c r="CP288" s="154"/>
      <c r="CQ288" s="154"/>
      <c r="CR288" s="154"/>
      <c r="CS288" s="154"/>
      <c r="CT288" s="154"/>
      <c r="CU288" s="154"/>
      <c r="CV288" s="154"/>
      <c r="CW288" s="154"/>
      <c r="CX288" s="154"/>
      <c r="CY288" s="154"/>
      <c r="CZ288" s="154"/>
      <c r="DA288" s="154"/>
    </row>
    <row r="289" spans="1:105" ht="38.75" x14ac:dyDescent="0.2">
      <c r="A289" s="76" t="s">
        <v>766</v>
      </c>
      <c r="B289" s="47">
        <f t="shared" si="19"/>
        <v>121.3</v>
      </c>
      <c r="C289" s="48" t="str">
        <f t="shared" si="20"/>
        <v>121.3.05</v>
      </c>
      <c r="D289" s="19" t="s">
        <v>149</v>
      </c>
      <c r="E289" s="70" t="s">
        <v>221</v>
      </c>
      <c r="F289" s="20" t="s">
        <v>305</v>
      </c>
      <c r="G289" s="79" t="s">
        <v>759</v>
      </c>
      <c r="H289" s="20"/>
      <c r="I289" s="22" t="s">
        <v>19</v>
      </c>
      <c r="J289" s="20" t="s">
        <v>764</v>
      </c>
      <c r="K289" s="20"/>
      <c r="L289" s="21">
        <v>1</v>
      </c>
      <c r="M289" s="80" t="s">
        <v>209</v>
      </c>
      <c r="N289" s="80" t="s">
        <v>143</v>
      </c>
      <c r="O289" s="77">
        <f t="shared" si="21"/>
        <v>0.25</v>
      </c>
      <c r="P289" s="81" t="s">
        <v>108</v>
      </c>
      <c r="Q289" s="82">
        <v>24</v>
      </c>
      <c r="R289" s="82">
        <v>30</v>
      </c>
      <c r="S289" s="82">
        <v>75</v>
      </c>
      <c r="T289" s="82"/>
      <c r="U289" s="82"/>
      <c r="V289" s="82"/>
      <c r="W289" s="82"/>
      <c r="X289" s="132">
        <v>65</v>
      </c>
      <c r="Y289" s="132">
        <v>78</v>
      </c>
      <c r="Z289" s="139" t="s">
        <v>654</v>
      </c>
      <c r="AA289" s="83"/>
      <c r="AB289" s="82"/>
      <c r="AC289" s="82"/>
      <c r="AD289" s="82" t="s">
        <v>113</v>
      </c>
      <c r="AE289" s="91">
        <v>0.5</v>
      </c>
      <c r="AF289" s="84">
        <f>Table14[[#This Row],[Quantity]]*Table14[[#This Row],[Heat Load (KW)]]</f>
        <v>0.5</v>
      </c>
      <c r="AG289" s="91">
        <v>0.5</v>
      </c>
      <c r="AH289" s="137"/>
      <c r="AI289" s="137"/>
      <c r="AJ289" s="137"/>
      <c r="AK289" s="137"/>
      <c r="AL289" s="85" t="s">
        <v>114</v>
      </c>
      <c r="AM289" s="91">
        <v>120</v>
      </c>
      <c r="AN289" s="82">
        <v>15</v>
      </c>
      <c r="AO28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89" s="192">
        <f>Table14[[#This Row],[Volt-Amperes]]*Table14[[#This Row],[Quantity]]/1000</f>
        <v>1.8</v>
      </c>
      <c r="AQ289" s="86">
        <v>100</v>
      </c>
      <c r="AR289" s="74">
        <f>Table14[[#This Row],[Quantity]]*Table14[[#This Row],[Volt-Amperes]]*(10^-3)*Table14[[#This Row],[Power Factor (%)]]*0.01</f>
        <v>1.8</v>
      </c>
      <c r="AS289" s="86"/>
      <c r="AT289" s="86"/>
      <c r="AU289" s="103">
        <v>20</v>
      </c>
      <c r="AV289" s="80"/>
      <c r="AW289" s="86"/>
      <c r="AX289" s="86"/>
      <c r="AY289" s="86"/>
      <c r="AZ289" s="86"/>
      <c r="BA289" s="86"/>
      <c r="BB289" s="86"/>
      <c r="BC289" s="86"/>
      <c r="BD289" s="81"/>
      <c r="BE289" s="87"/>
      <c r="BF289" s="87"/>
      <c r="BG289" s="88" t="str">
        <f>IF(OR(Table14[[#This Row],[Volts]]&gt;50,Table14[[#This Row],[Amps]]&gt;100),"Yes","No")</f>
        <v>Yes</v>
      </c>
      <c r="BH289" s="86"/>
      <c r="BI289" s="86"/>
      <c r="BJ289" s="86"/>
      <c r="BK289" s="89" t="s">
        <v>765</v>
      </c>
      <c r="BL289" s="72" t="str">
        <f>CONCATENATE($BL$5,Table14[[#This Row],[WBS Name]])</f>
        <v>C_Magnets</v>
      </c>
      <c r="BM289" s="154"/>
      <c r="BN289" s="154"/>
      <c r="BO289" s="154"/>
      <c r="BP289" s="154"/>
      <c r="BQ289" s="154"/>
      <c r="BR289" s="154"/>
      <c r="BS289" s="154"/>
      <c r="BT289" s="154"/>
      <c r="BU289" s="154"/>
      <c r="BV289" s="154"/>
      <c r="BW289" s="154"/>
      <c r="BX289" s="154"/>
      <c r="BY289" s="154"/>
      <c r="BZ289" s="154"/>
      <c r="CA289" s="154"/>
      <c r="CB289" s="154"/>
      <c r="CC289" s="154"/>
      <c r="CD289" s="154"/>
      <c r="CE289" s="154"/>
      <c r="CF289" s="154"/>
      <c r="CG289" s="154"/>
      <c r="CH289" s="154"/>
      <c r="CI289" s="154"/>
      <c r="CJ289" s="154"/>
      <c r="CK289" s="154"/>
      <c r="CL289" s="154"/>
      <c r="CM289" s="154"/>
      <c r="CN289" s="154"/>
      <c r="CO289" s="154"/>
      <c r="CP289" s="154"/>
      <c r="CQ289" s="154"/>
      <c r="CR289" s="154"/>
      <c r="CS289" s="154"/>
      <c r="CT289" s="154"/>
      <c r="CU289" s="154"/>
      <c r="CV289" s="154"/>
      <c r="CW289" s="154"/>
      <c r="CX289" s="154"/>
      <c r="CY289" s="154"/>
      <c r="CZ289" s="154"/>
      <c r="DA289" s="154"/>
    </row>
    <row r="290" spans="1:105" ht="51.65" x14ac:dyDescent="0.2">
      <c r="A290" s="76" t="s">
        <v>767</v>
      </c>
      <c r="B290" s="47">
        <f t="shared" si="19"/>
        <v>121.4</v>
      </c>
      <c r="C290" s="48" t="str">
        <f t="shared" si="20"/>
        <v>121.4.02</v>
      </c>
      <c r="D290" s="19" t="s">
        <v>307</v>
      </c>
      <c r="E290" s="70" t="s">
        <v>221</v>
      </c>
      <c r="F290" s="20" t="s">
        <v>305</v>
      </c>
      <c r="G290" s="79" t="s">
        <v>759</v>
      </c>
      <c r="H290" s="20"/>
      <c r="I290" s="22" t="s">
        <v>19</v>
      </c>
      <c r="J290" s="20" t="s">
        <v>768</v>
      </c>
      <c r="K290" s="20"/>
      <c r="L290" s="21">
        <v>2</v>
      </c>
      <c r="M290" s="80" t="s">
        <v>106</v>
      </c>
      <c r="N290" s="80" t="s">
        <v>107</v>
      </c>
      <c r="O290" s="77">
        <f t="shared" si="21"/>
        <v>0.05</v>
      </c>
      <c r="P290" s="81" t="s">
        <v>108</v>
      </c>
      <c r="Q290" s="82">
        <v>24</v>
      </c>
      <c r="R290" s="82">
        <v>30</v>
      </c>
      <c r="S290" s="82">
        <v>99</v>
      </c>
      <c r="T290" s="82"/>
      <c r="U290" s="82"/>
      <c r="V290" s="82"/>
      <c r="W290" s="82"/>
      <c r="X290" s="132">
        <v>65</v>
      </c>
      <c r="Y290" s="132">
        <v>78</v>
      </c>
      <c r="Z290" s="139" t="s">
        <v>654</v>
      </c>
      <c r="AA290" s="83"/>
      <c r="AB290" s="82"/>
      <c r="AC290" s="82"/>
      <c r="AD290" s="82" t="s">
        <v>113</v>
      </c>
      <c r="AE290" s="91">
        <v>0.5</v>
      </c>
      <c r="AF290" s="84">
        <f>Table14[[#This Row],[Quantity]]*Table14[[#This Row],[Heat Load (KW)]]</f>
        <v>1</v>
      </c>
      <c r="AG290" s="91">
        <v>0.5</v>
      </c>
      <c r="AH290" s="137"/>
      <c r="AI290" s="137"/>
      <c r="AJ290" s="137"/>
      <c r="AK290" s="137"/>
      <c r="AL290" s="85" t="s">
        <v>137</v>
      </c>
      <c r="AM290" s="91">
        <v>208</v>
      </c>
      <c r="AN290" s="82">
        <v>30</v>
      </c>
      <c r="AO29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10807.997039229793</v>
      </c>
      <c r="AP290" s="192">
        <f>Table14[[#This Row],[Volt-Amperes]]*Table14[[#This Row],[Quantity]]/1000</f>
        <v>21.615994078459586</v>
      </c>
      <c r="AQ290" s="86">
        <v>100</v>
      </c>
      <c r="AR290" s="74">
        <f>Table14[[#This Row],[Quantity]]*Table14[[#This Row],[Volt-Amperes]]*(10^-3)*Table14[[#This Row],[Power Factor (%)]]*0.01</f>
        <v>21.615994078459586</v>
      </c>
      <c r="AS290" s="86"/>
      <c r="AT290" s="86"/>
      <c r="AU290" s="103">
        <v>30</v>
      </c>
      <c r="AV290" s="80"/>
      <c r="AW290" s="86"/>
      <c r="AX290" s="86"/>
      <c r="AY290" s="86"/>
      <c r="AZ290" s="86"/>
      <c r="BA290" s="86"/>
      <c r="BB290" s="86"/>
      <c r="BC290" s="86"/>
      <c r="BD290" s="81"/>
      <c r="BE290" s="87"/>
      <c r="BF290" s="87"/>
      <c r="BG290" s="88" t="str">
        <f>IF(OR(Table14[[#This Row],[Volts]]&gt;50,Table14[[#This Row],[Amps]]&gt;100),"Yes","No")</f>
        <v>Yes</v>
      </c>
      <c r="BH290" s="86"/>
      <c r="BI290" s="86"/>
      <c r="BJ290" s="86"/>
      <c r="BK290" s="89" t="s">
        <v>769</v>
      </c>
      <c r="BL290" s="72" t="str">
        <f>CONCATENATE($BL$5,Table14[[#This Row],[WBS Name]])</f>
        <v>C_WFE</v>
      </c>
      <c r="BM290" s="154"/>
      <c r="BN290" s="154"/>
      <c r="BO290" s="154"/>
      <c r="BP290" s="154"/>
      <c r="BQ290" s="154"/>
      <c r="BR290" s="154"/>
      <c r="BS290" s="154"/>
      <c r="BT290" s="154"/>
      <c r="BU290" s="154"/>
      <c r="BV290" s="154"/>
      <c r="BW290" s="154"/>
      <c r="BX290" s="154"/>
      <c r="BY290" s="154"/>
      <c r="BZ290" s="154"/>
      <c r="CA290" s="154"/>
      <c r="CB290" s="154"/>
      <c r="CC290" s="154"/>
      <c r="CD290" s="154"/>
      <c r="CE290" s="154"/>
      <c r="CF290" s="154"/>
      <c r="CG290" s="154"/>
      <c r="CH290" s="154"/>
      <c r="CI290" s="154"/>
      <c r="CJ290" s="154"/>
      <c r="CK290" s="154"/>
      <c r="CL290" s="154"/>
      <c r="CM290" s="154"/>
      <c r="CN290" s="154"/>
      <c r="CO290" s="154"/>
      <c r="CP290" s="154"/>
      <c r="CQ290" s="154"/>
      <c r="CR290" s="154"/>
      <c r="CS290" s="154"/>
      <c r="CT290" s="154"/>
      <c r="CU290" s="154"/>
      <c r="CV290" s="154"/>
      <c r="CW290" s="154"/>
      <c r="CX290" s="154"/>
      <c r="CY290" s="154"/>
      <c r="CZ290" s="154"/>
      <c r="DA290" s="154"/>
    </row>
    <row r="291" spans="1:105" ht="77.45" x14ac:dyDescent="0.2">
      <c r="A291" s="76" t="s">
        <v>770</v>
      </c>
      <c r="B291" s="179">
        <f t="shared" si="19"/>
        <v>121.4</v>
      </c>
      <c r="C291" s="176" t="str">
        <f t="shared" si="20"/>
        <v>121.4.02</v>
      </c>
      <c r="D291" s="19" t="s">
        <v>307</v>
      </c>
      <c r="E291" s="70" t="s">
        <v>221</v>
      </c>
      <c r="F291" s="20" t="s">
        <v>305</v>
      </c>
      <c r="G291" s="20" t="s">
        <v>307</v>
      </c>
      <c r="H291" s="20"/>
      <c r="I291" s="22" t="s">
        <v>19</v>
      </c>
      <c r="J291" s="20" t="s">
        <v>771</v>
      </c>
      <c r="K291" s="20"/>
      <c r="L291" s="21">
        <v>1</v>
      </c>
      <c r="M291" s="80" t="s">
        <v>106</v>
      </c>
      <c r="N291" s="80" t="s">
        <v>107</v>
      </c>
      <c r="O291" s="77">
        <f t="shared" si="21"/>
        <v>0.05</v>
      </c>
      <c r="P291" s="81" t="s">
        <v>108</v>
      </c>
      <c r="Q291" s="82">
        <v>24</v>
      </c>
      <c r="R291" s="82">
        <v>30</v>
      </c>
      <c r="S291" s="82">
        <v>99</v>
      </c>
      <c r="T291" s="82"/>
      <c r="U291" s="82"/>
      <c r="V291" s="82"/>
      <c r="W291" s="82"/>
      <c r="X291" s="132">
        <v>65</v>
      </c>
      <c r="Y291" s="132">
        <v>78</v>
      </c>
      <c r="Z291" s="139" t="s">
        <v>654</v>
      </c>
      <c r="AA291" s="83"/>
      <c r="AB291" s="82"/>
      <c r="AC291" s="82"/>
      <c r="AD291" s="82" t="s">
        <v>113</v>
      </c>
      <c r="AE291" s="91">
        <v>0.5</v>
      </c>
      <c r="AF291" s="84">
        <f>Table14[[#This Row],[Quantity]]*Table14[[#This Row],[Heat Load (KW)]]</f>
        <v>0.5</v>
      </c>
      <c r="AG291" s="91">
        <v>0.5</v>
      </c>
      <c r="AH291" s="137"/>
      <c r="AI291" s="137"/>
      <c r="AJ291" s="137"/>
      <c r="AK291" s="137"/>
      <c r="AL291" s="85" t="s">
        <v>114</v>
      </c>
      <c r="AM291" s="91">
        <v>120</v>
      </c>
      <c r="AN291" s="91">
        <v>15</v>
      </c>
      <c r="AO29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291" s="192">
        <f>Table14[[#This Row],[Volt-Amperes]]*Table14[[#This Row],[Quantity]]/1000</f>
        <v>1.8</v>
      </c>
      <c r="AQ291" s="86">
        <v>100</v>
      </c>
      <c r="AR291" s="74">
        <f>Table14[[#This Row],[Quantity]]*Table14[[#This Row],[Volt-Amperes]]*(10^-3)*Table14[[#This Row],[Power Factor (%)]]*0.01</f>
        <v>1.8</v>
      </c>
      <c r="AS291" s="86"/>
      <c r="AT291" s="86"/>
      <c r="AU291" s="103">
        <v>20</v>
      </c>
      <c r="AV291" s="80"/>
      <c r="AW291" s="86"/>
      <c r="AX291" s="86"/>
      <c r="AY291" s="86"/>
      <c r="AZ291" s="86"/>
      <c r="BA291" s="86"/>
      <c r="BB291" s="86"/>
      <c r="BC291" s="86"/>
      <c r="BD291" s="81"/>
      <c r="BE291" s="87"/>
      <c r="BF291" s="87"/>
      <c r="BG291" s="88" t="str">
        <f>IF(OR(Table14[[#This Row],[Volts]]&gt;50,Table14[[#This Row],[Amps]]&gt;100),"Yes","No")</f>
        <v>Yes</v>
      </c>
      <c r="BH291" s="86"/>
      <c r="BI291" s="86"/>
      <c r="BJ291" s="86"/>
      <c r="BK291" s="89" t="s">
        <v>772</v>
      </c>
      <c r="BL291" s="72" t="str">
        <f>CONCATENATE($BL$5,Table14[[#This Row],[WBS Name]])</f>
        <v>C_WFE</v>
      </c>
      <c r="BM291" s="154"/>
      <c r="BN291" s="154"/>
      <c r="BO291" s="154"/>
      <c r="BP291" s="154"/>
      <c r="BQ291" s="154"/>
      <c r="BR291" s="154"/>
      <c r="BS291" s="154"/>
      <c r="BT291" s="154"/>
      <c r="BU291" s="154"/>
      <c r="BV291" s="154"/>
      <c r="BW291" s="154"/>
      <c r="BX291" s="154"/>
      <c r="BY291" s="154"/>
      <c r="BZ291" s="154"/>
      <c r="CA291" s="154"/>
      <c r="CB291" s="154"/>
      <c r="CC291" s="154"/>
      <c r="CD291" s="154"/>
      <c r="CE291" s="154"/>
      <c r="CF291" s="154"/>
      <c r="CG291" s="154"/>
      <c r="CH291" s="154"/>
      <c r="CI291" s="154"/>
      <c r="CJ291" s="154"/>
      <c r="CK291" s="154"/>
      <c r="CL291" s="154"/>
      <c r="CM291" s="154"/>
      <c r="CN291" s="154"/>
      <c r="CO291" s="154"/>
      <c r="CP291" s="154"/>
      <c r="CQ291" s="154"/>
      <c r="CR291" s="154"/>
      <c r="CS291" s="154"/>
      <c r="CT291" s="154"/>
      <c r="CU291" s="154"/>
      <c r="CV291" s="154"/>
      <c r="CW291" s="154"/>
      <c r="CX291" s="154"/>
      <c r="CY291" s="154"/>
      <c r="CZ291" s="154"/>
      <c r="DA291" s="154"/>
    </row>
    <row r="292" spans="1:105" ht="25.85" x14ac:dyDescent="0.2">
      <c r="A292" s="76" t="s">
        <v>773</v>
      </c>
      <c r="B292" s="47">
        <f t="shared" si="19"/>
        <v>121.4</v>
      </c>
      <c r="C292" s="48" t="str">
        <f t="shared" si="20"/>
        <v>121.4.02</v>
      </c>
      <c r="D292" s="19" t="s">
        <v>307</v>
      </c>
      <c r="E292" s="70" t="s">
        <v>221</v>
      </c>
      <c r="F292" s="20" t="s">
        <v>260</v>
      </c>
      <c r="G292" s="181" t="s">
        <v>759</v>
      </c>
      <c r="H292" s="20"/>
      <c r="I292" s="98" t="s">
        <v>774</v>
      </c>
      <c r="J292" s="20"/>
      <c r="K292" s="20"/>
      <c r="L292" s="21">
        <v>4</v>
      </c>
      <c r="M292" s="80" t="s">
        <v>253</v>
      </c>
      <c r="N292" s="80" t="s">
        <v>143</v>
      </c>
      <c r="O292" s="77">
        <f t="shared" si="21"/>
        <v>0.25</v>
      </c>
      <c r="P292" s="173" t="s">
        <v>574</v>
      </c>
      <c r="Q292" s="251"/>
      <c r="R292" s="251"/>
      <c r="S292" s="251"/>
      <c r="T292" s="82"/>
      <c r="U292" s="82"/>
      <c r="V292" s="82"/>
      <c r="W292" s="82"/>
      <c r="X292" s="132">
        <v>65</v>
      </c>
      <c r="Y292" s="132">
        <v>78</v>
      </c>
      <c r="Z292" s="139" t="s">
        <v>654</v>
      </c>
      <c r="AA292" s="83"/>
      <c r="AB292" s="82"/>
      <c r="AC292" s="82"/>
      <c r="AD292" s="82" t="s">
        <v>164</v>
      </c>
      <c r="AE292" s="82">
        <v>1.5</v>
      </c>
      <c r="AF292" s="84">
        <f>Table14[[#This Row],[Quantity]]*Table14[[#This Row],[Heat Load (KW)]]</f>
        <v>6</v>
      </c>
      <c r="AG292" s="137"/>
      <c r="AH292" s="82">
        <v>86</v>
      </c>
      <c r="AI292" s="82">
        <v>88</v>
      </c>
      <c r="AJ292" s="82"/>
      <c r="AK292" s="82"/>
      <c r="AL292" s="203"/>
      <c r="AM292" s="137"/>
      <c r="AN292" s="137"/>
      <c r="AO29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2" s="192">
        <f>Table14[[#This Row],[Volt-Amperes]]*Table14[[#This Row],[Quantity]]/1000</f>
        <v>0</v>
      </c>
      <c r="AQ292" s="86">
        <v>100</v>
      </c>
      <c r="AR292" s="74">
        <f>Table14[[#This Row],[Quantity]]*Table14[[#This Row],[Volt-Amperes]]*(10^-3)*Table14[[#This Row],[Power Factor (%)]]*0.01</f>
        <v>0</v>
      </c>
      <c r="AS292" s="86"/>
      <c r="AT292" s="86"/>
      <c r="AU292" s="103"/>
      <c r="AV292" s="80"/>
      <c r="AW292" s="86"/>
      <c r="AX292" s="86"/>
      <c r="AY292" s="86"/>
      <c r="AZ292" s="137"/>
      <c r="BA292" s="137"/>
      <c r="BB292" s="137"/>
      <c r="BC292" s="137"/>
      <c r="BD292" s="81"/>
      <c r="BE292" s="87"/>
      <c r="BF292" s="87"/>
      <c r="BG292" s="88" t="str">
        <f>IF(OR(Table14[[#This Row],[Volts]]&gt;50,Table14[[#This Row],[Amps]]&gt;100),"Yes","No")</f>
        <v>No</v>
      </c>
      <c r="BH292" s="86"/>
      <c r="BI292" s="86"/>
      <c r="BJ292" s="86"/>
      <c r="BK292" s="89"/>
      <c r="BL292" s="72" t="str">
        <f>CONCATENATE($BL$5,Table14[[#This Row],[WBS Name]])</f>
        <v>C_WFE</v>
      </c>
      <c r="BM292" s="154"/>
      <c r="BN292" s="154"/>
      <c r="BO292" s="154"/>
      <c r="BP292" s="154"/>
      <c r="BQ292" s="154"/>
      <c r="BR292" s="154"/>
      <c r="BS292" s="154"/>
      <c r="BT292" s="154"/>
      <c r="BU292" s="154"/>
      <c r="BV292" s="154"/>
      <c r="BW292" s="154"/>
      <c r="BX292" s="154"/>
      <c r="BY292" s="154"/>
      <c r="BZ292" s="154"/>
      <c r="CA292" s="154"/>
      <c r="CB292" s="154"/>
      <c r="CC292" s="154"/>
      <c r="CD292" s="154"/>
      <c r="CE292" s="154"/>
      <c r="CF292" s="154"/>
      <c r="CG292" s="154"/>
      <c r="CH292" s="154"/>
      <c r="CI292" s="154"/>
      <c r="CJ292" s="154"/>
      <c r="CK292" s="154"/>
      <c r="CL292" s="154"/>
      <c r="CM292" s="154"/>
      <c r="CN292" s="154"/>
      <c r="CO292" s="154"/>
      <c r="CP292" s="154"/>
      <c r="CQ292" s="154"/>
      <c r="CR292" s="154"/>
      <c r="CS292" s="154"/>
      <c r="CT292" s="154"/>
      <c r="CU292" s="154"/>
      <c r="CV292" s="154"/>
      <c r="CW292" s="154"/>
      <c r="CX292" s="154"/>
      <c r="CY292" s="154"/>
      <c r="CZ292" s="154"/>
      <c r="DA292" s="154"/>
    </row>
    <row r="293" spans="1:105" ht="25.85" x14ac:dyDescent="0.2">
      <c r="A293" s="76" t="s">
        <v>775</v>
      </c>
      <c r="B293" s="47">
        <f t="shared" ref="B293:B305" si="22">VLOOKUP($D293,WBSIDs,2,FALSE)</f>
        <v>121.4</v>
      </c>
      <c r="C293" s="48" t="str">
        <f t="shared" si="20"/>
        <v>121.4.02</v>
      </c>
      <c r="D293" s="19" t="s">
        <v>307</v>
      </c>
      <c r="E293" s="70" t="s">
        <v>221</v>
      </c>
      <c r="F293" s="20" t="s">
        <v>260</v>
      </c>
      <c r="G293" s="79" t="s">
        <v>759</v>
      </c>
      <c r="H293" s="20"/>
      <c r="I293" s="98" t="s">
        <v>776</v>
      </c>
      <c r="J293" s="20"/>
      <c r="K293" s="20"/>
      <c r="L293" s="21">
        <v>4</v>
      </c>
      <c r="M293" s="80" t="s">
        <v>253</v>
      </c>
      <c r="N293" s="80" t="s">
        <v>143</v>
      </c>
      <c r="O293" s="77">
        <f t="shared" si="21"/>
        <v>0.25</v>
      </c>
      <c r="P293" s="173" t="s">
        <v>574</v>
      </c>
      <c r="Q293" s="251"/>
      <c r="R293" s="251"/>
      <c r="S293" s="251"/>
      <c r="T293" s="82"/>
      <c r="U293" s="82"/>
      <c r="V293" s="82"/>
      <c r="W293" s="82"/>
      <c r="X293" s="132">
        <v>65</v>
      </c>
      <c r="Y293" s="132">
        <v>78</v>
      </c>
      <c r="Z293" s="139" t="s">
        <v>654</v>
      </c>
      <c r="AA293" s="83"/>
      <c r="AB293" s="82"/>
      <c r="AC293" s="82"/>
      <c r="AD293" s="82" t="s">
        <v>164</v>
      </c>
      <c r="AE293" s="82">
        <v>0.3</v>
      </c>
      <c r="AF293" s="84">
        <f>Table14[[#This Row],[Quantity]]*Table14[[#This Row],[Heat Load (KW)]]</f>
        <v>1.2</v>
      </c>
      <c r="AG293" s="137"/>
      <c r="AH293" s="82">
        <v>86</v>
      </c>
      <c r="AI293" s="82">
        <v>88</v>
      </c>
      <c r="AJ293" s="82"/>
      <c r="AK293" s="82"/>
      <c r="AL293" s="203"/>
      <c r="AM293" s="137"/>
      <c r="AN293" s="137"/>
      <c r="AO29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3" s="192">
        <f>Table14[[#This Row],[Volt-Amperes]]*Table14[[#This Row],[Quantity]]/1000</f>
        <v>0</v>
      </c>
      <c r="AQ293" s="86">
        <v>100</v>
      </c>
      <c r="AR293" s="74">
        <f>Table14[[#This Row],[Quantity]]*Table14[[#This Row],[Volt-Amperes]]*(10^-3)*Table14[[#This Row],[Power Factor (%)]]*0.01</f>
        <v>0</v>
      </c>
      <c r="AS293" s="86"/>
      <c r="AT293" s="86"/>
      <c r="AU293" s="103"/>
      <c r="AV293" s="80"/>
      <c r="AW293" s="86"/>
      <c r="AX293" s="86"/>
      <c r="AY293" s="86"/>
      <c r="AZ293" s="137"/>
      <c r="BA293" s="137"/>
      <c r="BB293" s="137"/>
      <c r="BC293" s="137"/>
      <c r="BD293" s="81"/>
      <c r="BE293" s="87"/>
      <c r="BF293" s="87"/>
      <c r="BG293" s="88" t="str">
        <f>IF(OR(Table14[[#This Row],[Volts]]&gt;50,Table14[[#This Row],[Amps]]&gt;100),"Yes","No")</f>
        <v>No</v>
      </c>
      <c r="BH293" s="86"/>
      <c r="BI293" s="86"/>
      <c r="BJ293" s="86"/>
      <c r="BK293" s="89"/>
      <c r="BL293" s="72" t="str">
        <f>CONCATENATE($BL$5,Table14[[#This Row],[WBS Name]])</f>
        <v>C_WFE</v>
      </c>
      <c r="BM293" s="154"/>
      <c r="BN293" s="154"/>
      <c r="BO293" s="154"/>
      <c r="BP293" s="154"/>
      <c r="BQ293" s="154"/>
      <c r="BR293" s="154"/>
      <c r="BS293" s="154"/>
      <c r="BT293" s="154"/>
      <c r="BU293" s="154"/>
      <c r="BV293" s="154"/>
      <c r="BW293" s="154"/>
      <c r="BX293" s="154"/>
      <c r="BY293" s="154"/>
      <c r="BZ293" s="154"/>
      <c r="CA293" s="154"/>
      <c r="CB293" s="154"/>
      <c r="CC293" s="154"/>
      <c r="CD293" s="154"/>
      <c r="CE293" s="154"/>
      <c r="CF293" s="154"/>
      <c r="CG293" s="154"/>
      <c r="CH293" s="154"/>
      <c r="CI293" s="154"/>
      <c r="CJ293" s="154"/>
      <c r="CK293" s="154"/>
      <c r="CL293" s="154"/>
      <c r="CM293" s="154"/>
      <c r="CN293" s="154"/>
      <c r="CO293" s="154"/>
      <c r="CP293" s="154"/>
      <c r="CQ293" s="154"/>
      <c r="CR293" s="154"/>
      <c r="CS293" s="154"/>
      <c r="CT293" s="154"/>
      <c r="CU293" s="154"/>
      <c r="CV293" s="154"/>
      <c r="CW293" s="154"/>
      <c r="CX293" s="154"/>
      <c r="CY293" s="154"/>
      <c r="CZ293" s="154"/>
      <c r="DA293" s="154"/>
    </row>
    <row r="294" spans="1:105" ht="25.85" x14ac:dyDescent="0.2">
      <c r="A294" s="76" t="s">
        <v>777</v>
      </c>
      <c r="B294" s="47">
        <f t="shared" si="22"/>
        <v>121.4</v>
      </c>
      <c r="C294" s="48" t="str">
        <f t="shared" si="20"/>
        <v>121.4.02</v>
      </c>
      <c r="D294" s="19" t="s">
        <v>307</v>
      </c>
      <c r="E294" s="70" t="s">
        <v>221</v>
      </c>
      <c r="F294" s="20" t="s">
        <v>260</v>
      </c>
      <c r="G294" s="79" t="s">
        <v>759</v>
      </c>
      <c r="H294" s="20"/>
      <c r="I294" s="98" t="s">
        <v>778</v>
      </c>
      <c r="J294" s="20"/>
      <c r="K294" s="20"/>
      <c r="L294" s="21">
        <v>1</v>
      </c>
      <c r="M294" s="80" t="s">
        <v>106</v>
      </c>
      <c r="N294" s="80" t="s">
        <v>143</v>
      </c>
      <c r="O294" s="77">
        <f t="shared" si="21"/>
        <v>0.25</v>
      </c>
      <c r="P294" s="173" t="s">
        <v>574</v>
      </c>
      <c r="Q294" s="251"/>
      <c r="R294" s="251"/>
      <c r="S294" s="251"/>
      <c r="T294" s="82"/>
      <c r="U294" s="82"/>
      <c r="V294" s="82"/>
      <c r="W294" s="82"/>
      <c r="X294" s="132">
        <v>65</v>
      </c>
      <c r="Y294" s="132">
        <v>78</v>
      </c>
      <c r="Z294" s="139" t="s">
        <v>654</v>
      </c>
      <c r="AA294" s="83"/>
      <c r="AB294" s="82"/>
      <c r="AC294" s="82"/>
      <c r="AD294" s="82" t="s">
        <v>164</v>
      </c>
      <c r="AE294" s="82">
        <v>20</v>
      </c>
      <c r="AF294" s="84">
        <f>Table14[[#This Row],[Quantity]]*Table14[[#This Row],[Heat Load (KW)]]</f>
        <v>20</v>
      </c>
      <c r="AG294" s="137"/>
      <c r="AH294" s="82">
        <v>86</v>
      </c>
      <c r="AI294" s="82">
        <v>88</v>
      </c>
      <c r="AJ294" s="82"/>
      <c r="AK294" s="82"/>
      <c r="AL294" s="203"/>
      <c r="AM294" s="137"/>
      <c r="AN294" s="137"/>
      <c r="AO294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4" s="192">
        <f>Table14[[#This Row],[Volt-Amperes]]*Table14[[#This Row],[Quantity]]/1000</f>
        <v>0</v>
      </c>
      <c r="AQ294" s="86">
        <v>100</v>
      </c>
      <c r="AR294" s="74">
        <f>Table14[[#This Row],[Quantity]]*Table14[[#This Row],[Volt-Amperes]]*(10^-3)*Table14[[#This Row],[Power Factor (%)]]*0.01</f>
        <v>0</v>
      </c>
      <c r="AS294" s="86"/>
      <c r="AT294" s="86"/>
      <c r="AU294" s="103"/>
      <c r="AV294" s="80"/>
      <c r="AW294" s="86"/>
      <c r="AX294" s="86"/>
      <c r="AY294" s="86"/>
      <c r="AZ294" s="137"/>
      <c r="BA294" s="137"/>
      <c r="BB294" s="137"/>
      <c r="BC294" s="137"/>
      <c r="BD294" s="81"/>
      <c r="BE294" s="87"/>
      <c r="BF294" s="87"/>
      <c r="BG294" s="88" t="str">
        <f>IF(OR(Table14[[#This Row],[Volts]]&gt;50,Table14[[#This Row],[Amps]]&gt;100),"Yes","No")</f>
        <v>No</v>
      </c>
      <c r="BH294" s="86"/>
      <c r="BI294" s="86"/>
      <c r="BJ294" s="86"/>
      <c r="BK294" s="89" t="s">
        <v>779</v>
      </c>
      <c r="BL294" s="72" t="str">
        <f>CONCATENATE($BL$5,Table14[[#This Row],[WBS Name]])</f>
        <v>C_WFE</v>
      </c>
      <c r="BM294" s="154"/>
      <c r="BN294" s="154"/>
      <c r="BO294" s="154"/>
      <c r="BP294" s="154"/>
      <c r="BQ294" s="154"/>
      <c r="BR294" s="154"/>
      <c r="BS294" s="154"/>
      <c r="BT294" s="154"/>
      <c r="BU294" s="154"/>
      <c r="BV294" s="154"/>
      <c r="BW294" s="154"/>
      <c r="BX294" s="154"/>
      <c r="BY294" s="154"/>
      <c r="BZ294" s="154"/>
      <c r="CA294" s="154"/>
      <c r="CB294" s="154"/>
      <c r="CC294" s="154"/>
      <c r="CD294" s="154"/>
      <c r="CE294" s="154"/>
      <c r="CF294" s="154"/>
      <c r="CG294" s="154"/>
      <c r="CH294" s="154"/>
      <c r="CI294" s="154"/>
      <c r="CJ294" s="154"/>
      <c r="CK294" s="154"/>
      <c r="CL294" s="154"/>
      <c r="CM294" s="154"/>
      <c r="CN294" s="154"/>
      <c r="CO294" s="154"/>
      <c r="CP294" s="154"/>
      <c r="CQ294" s="154"/>
      <c r="CR294" s="154"/>
      <c r="CS294" s="154"/>
      <c r="CT294" s="154"/>
      <c r="CU294" s="154"/>
      <c r="CV294" s="154"/>
      <c r="CW294" s="154"/>
      <c r="CX294" s="154"/>
      <c r="CY294" s="154"/>
      <c r="CZ294" s="154"/>
      <c r="DA294" s="154"/>
    </row>
    <row r="295" spans="1:105" ht="25.85" x14ac:dyDescent="0.2">
      <c r="A295" s="76" t="s">
        <v>780</v>
      </c>
      <c r="B295" s="47">
        <f t="shared" si="22"/>
        <v>121.4</v>
      </c>
      <c r="C295" s="48" t="str">
        <f t="shared" si="20"/>
        <v>121.4.02</v>
      </c>
      <c r="D295" s="19" t="s">
        <v>307</v>
      </c>
      <c r="E295" s="70" t="s">
        <v>221</v>
      </c>
      <c r="F295" s="20" t="s">
        <v>260</v>
      </c>
      <c r="G295" s="79" t="s">
        <v>759</v>
      </c>
      <c r="H295" s="20"/>
      <c r="I295" s="98" t="s">
        <v>781</v>
      </c>
      <c r="J295" s="20"/>
      <c r="K295" s="20"/>
      <c r="L295" s="21">
        <v>2</v>
      </c>
      <c r="M295" s="80" t="s">
        <v>253</v>
      </c>
      <c r="N295" s="80" t="s">
        <v>143</v>
      </c>
      <c r="O295" s="77">
        <f t="shared" si="21"/>
        <v>0.25</v>
      </c>
      <c r="P295" s="173" t="s">
        <v>574</v>
      </c>
      <c r="Q295" s="251"/>
      <c r="R295" s="251"/>
      <c r="S295" s="251"/>
      <c r="T295" s="82"/>
      <c r="U295" s="82"/>
      <c r="V295" s="82"/>
      <c r="W295" s="82"/>
      <c r="X295" s="132">
        <v>65</v>
      </c>
      <c r="Y295" s="132">
        <v>78</v>
      </c>
      <c r="Z295" s="139" t="s">
        <v>654</v>
      </c>
      <c r="AA295" s="83"/>
      <c r="AB295" s="82"/>
      <c r="AC295" s="82"/>
      <c r="AD295" s="82" t="s">
        <v>164</v>
      </c>
      <c r="AE295" s="82">
        <v>0.5</v>
      </c>
      <c r="AF295" s="84">
        <f>Table14[[#This Row],[Quantity]]*Table14[[#This Row],[Heat Load (KW)]]</f>
        <v>1</v>
      </c>
      <c r="AG295" s="137"/>
      <c r="AH295" s="82">
        <v>86</v>
      </c>
      <c r="AI295" s="82">
        <v>88</v>
      </c>
      <c r="AJ295" s="82"/>
      <c r="AK295" s="82"/>
      <c r="AL295" s="203"/>
      <c r="AM295" s="137"/>
      <c r="AN295" s="137"/>
      <c r="AO295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5" s="192">
        <f>Table14[[#This Row],[Volt-Amperes]]*Table14[[#This Row],[Quantity]]/1000</f>
        <v>0</v>
      </c>
      <c r="AQ295" s="86">
        <v>100</v>
      </c>
      <c r="AR295" s="74">
        <f>Table14[[#This Row],[Quantity]]*Table14[[#This Row],[Volt-Amperes]]*(10^-3)*Table14[[#This Row],[Power Factor (%)]]*0.01</f>
        <v>0</v>
      </c>
      <c r="AS295" s="86"/>
      <c r="AT295" s="86"/>
      <c r="AU295" s="103"/>
      <c r="AV295" s="80"/>
      <c r="AW295" s="86"/>
      <c r="AX295" s="86"/>
      <c r="AY295" s="86"/>
      <c r="AZ295" s="137"/>
      <c r="BA295" s="137"/>
      <c r="BB295" s="137"/>
      <c r="BC295" s="137"/>
      <c r="BD295" s="81"/>
      <c r="BE295" s="87"/>
      <c r="BF295" s="87"/>
      <c r="BG295" s="88" t="str">
        <f>IF(OR(Table14[[#This Row],[Volts]]&gt;50,Table14[[#This Row],[Amps]]&gt;100),"Yes","No")</f>
        <v>No</v>
      </c>
      <c r="BH295" s="86"/>
      <c r="BI295" s="86"/>
      <c r="BJ295" s="86"/>
      <c r="BK295" s="89"/>
      <c r="BL295" s="72" t="str">
        <f>CONCATENATE($BL$5,Table14[[#This Row],[WBS Name]])</f>
        <v>C_WFE</v>
      </c>
      <c r="BM295" s="154"/>
      <c r="BN295" s="154"/>
      <c r="BO295" s="154"/>
      <c r="BP295" s="154"/>
      <c r="BQ295" s="154"/>
      <c r="BR295" s="154"/>
      <c r="BS295" s="154"/>
      <c r="BT295" s="154"/>
      <c r="BU295" s="154"/>
      <c r="BV295" s="154"/>
      <c r="BW295" s="154"/>
      <c r="BX295" s="154"/>
      <c r="BY295" s="154"/>
      <c r="BZ295" s="154"/>
      <c r="CA295" s="154"/>
      <c r="CB295" s="154"/>
      <c r="CC295" s="154"/>
      <c r="CD295" s="154"/>
      <c r="CE295" s="154"/>
      <c r="CF295" s="154"/>
      <c r="CG295" s="154"/>
      <c r="CH295" s="154"/>
      <c r="CI295" s="154"/>
      <c r="CJ295" s="154"/>
      <c r="CK295" s="154"/>
      <c r="CL295" s="154"/>
      <c r="CM295" s="154"/>
      <c r="CN295" s="154"/>
      <c r="CO295" s="154"/>
      <c r="CP295" s="154"/>
      <c r="CQ295" s="154"/>
      <c r="CR295" s="154"/>
      <c r="CS295" s="154"/>
      <c r="CT295" s="154"/>
      <c r="CU295" s="154"/>
      <c r="CV295" s="154"/>
      <c r="CW295" s="154"/>
      <c r="CX295" s="154"/>
      <c r="CY295" s="154"/>
      <c r="CZ295" s="154"/>
      <c r="DA295" s="154"/>
    </row>
    <row r="296" spans="1:105" ht="25.85" x14ac:dyDescent="0.2">
      <c r="A296" s="76" t="s">
        <v>782</v>
      </c>
      <c r="B296" s="47">
        <f t="shared" si="22"/>
        <v>121.4</v>
      </c>
      <c r="C296" s="48" t="str">
        <f t="shared" si="20"/>
        <v>121.4.02</v>
      </c>
      <c r="D296" s="19" t="s">
        <v>307</v>
      </c>
      <c r="E296" s="70" t="s">
        <v>221</v>
      </c>
      <c r="F296" s="20" t="s">
        <v>260</v>
      </c>
      <c r="G296" s="79" t="s">
        <v>724</v>
      </c>
      <c r="H296" s="20"/>
      <c r="I296" s="22" t="s">
        <v>522</v>
      </c>
      <c r="J296" s="20"/>
      <c r="K296" s="20"/>
      <c r="L296" s="21">
        <v>4</v>
      </c>
      <c r="M296" s="80" t="s">
        <v>253</v>
      </c>
      <c r="N296" s="80" t="s">
        <v>107</v>
      </c>
      <c r="O296" s="77">
        <f t="shared" si="21"/>
        <v>0.05</v>
      </c>
      <c r="P296" s="173" t="s">
        <v>245</v>
      </c>
      <c r="Q296" s="251"/>
      <c r="R296" s="251"/>
      <c r="S296" s="251"/>
      <c r="T296" s="82"/>
      <c r="U296" s="82"/>
      <c r="V296" s="82"/>
      <c r="W296" s="82"/>
      <c r="X296" s="132">
        <v>65</v>
      </c>
      <c r="Y296" s="132">
        <v>78</v>
      </c>
      <c r="Z296" s="139" t="s">
        <v>654</v>
      </c>
      <c r="AA296" s="83"/>
      <c r="AB296" s="82"/>
      <c r="AC296" s="82"/>
      <c r="AD296" s="82" t="s">
        <v>164</v>
      </c>
      <c r="AE296" s="82">
        <v>7.5</v>
      </c>
      <c r="AF296" s="84">
        <f>Table14[[#This Row],[Quantity]]*Table14[[#This Row],[Heat Load (KW)]]</f>
        <v>30</v>
      </c>
      <c r="AG296" s="137"/>
      <c r="AH296" s="82">
        <v>86</v>
      </c>
      <c r="AI296" s="82">
        <v>88</v>
      </c>
      <c r="AJ296" s="82"/>
      <c r="AK296" s="82"/>
      <c r="AL296" s="203"/>
      <c r="AM296" s="137"/>
      <c r="AN296" s="137"/>
      <c r="AO29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6" s="192">
        <f>Table14[[#This Row],[Volt-Amperes]]*Table14[[#This Row],[Quantity]]/1000</f>
        <v>0</v>
      </c>
      <c r="AQ296" s="86">
        <v>100</v>
      </c>
      <c r="AR296" s="74">
        <f>Table14[[#This Row],[Quantity]]*Table14[[#This Row],[Volt-Amperes]]*(10^-3)*Table14[[#This Row],[Power Factor (%)]]*0.01</f>
        <v>0</v>
      </c>
      <c r="AS296" s="86"/>
      <c r="AT296" s="86"/>
      <c r="AU296" s="103"/>
      <c r="AV296" s="80"/>
      <c r="AW296" s="86"/>
      <c r="AX296" s="86"/>
      <c r="AY296" s="86"/>
      <c r="AZ296" s="137"/>
      <c r="BA296" s="137"/>
      <c r="BB296" s="137"/>
      <c r="BC296" s="137"/>
      <c r="BD296" s="81"/>
      <c r="BE296" s="87"/>
      <c r="BF296" s="87"/>
      <c r="BG296" s="88" t="str">
        <f>IF(OR(Table14[[#This Row],[Volts]]&gt;50,Table14[[#This Row],[Amps]]&gt;100),"Yes","No")</f>
        <v>No</v>
      </c>
      <c r="BH296" s="86"/>
      <c r="BI296" s="86"/>
      <c r="BJ296" s="86"/>
      <c r="BK296" s="89"/>
      <c r="BL296" s="72" t="str">
        <f>CONCATENATE($BL$5,Table14[[#This Row],[WBS Name]])</f>
        <v>C_WFE</v>
      </c>
      <c r="BM296" s="154"/>
      <c r="BN296" s="154"/>
      <c r="BO296" s="154"/>
      <c r="BP296" s="154"/>
      <c r="BQ296" s="154"/>
      <c r="BR296" s="154"/>
      <c r="BS296" s="154"/>
      <c r="BT296" s="154"/>
      <c r="BU296" s="154"/>
      <c r="BV296" s="154"/>
      <c r="BW296" s="154"/>
      <c r="BX296" s="154"/>
      <c r="BY296" s="154"/>
      <c r="BZ296" s="154"/>
      <c r="CA296" s="154"/>
      <c r="CB296" s="154"/>
      <c r="CC296" s="154"/>
      <c r="CD296" s="154"/>
      <c r="CE296" s="154"/>
      <c r="CF296" s="154"/>
      <c r="CG296" s="154"/>
      <c r="CH296" s="154"/>
      <c r="CI296" s="154"/>
      <c r="CJ296" s="154"/>
      <c r="CK296" s="154"/>
      <c r="CL296" s="154"/>
      <c r="CM296" s="154"/>
      <c r="CN296" s="154"/>
      <c r="CO296" s="154"/>
      <c r="CP296" s="154"/>
      <c r="CQ296" s="154"/>
      <c r="CR296" s="154"/>
      <c r="CS296" s="154"/>
      <c r="CT296" s="154"/>
      <c r="CU296" s="154"/>
      <c r="CV296" s="154"/>
      <c r="CW296" s="154"/>
      <c r="CX296" s="154"/>
      <c r="CY296" s="154"/>
      <c r="CZ296" s="154"/>
      <c r="DA296" s="154"/>
    </row>
    <row r="297" spans="1:105" ht="25.85" x14ac:dyDescent="0.2">
      <c r="A297" s="76" t="s">
        <v>783</v>
      </c>
      <c r="B297" s="73">
        <f t="shared" si="22"/>
        <v>121.4</v>
      </c>
      <c r="C297" s="69" t="str">
        <f t="shared" si="20"/>
        <v>121.4.02</v>
      </c>
      <c r="D297" s="19" t="s">
        <v>307</v>
      </c>
      <c r="E297" s="70" t="s">
        <v>221</v>
      </c>
      <c r="F297" s="20" t="s">
        <v>260</v>
      </c>
      <c r="G297" s="79" t="s">
        <v>724</v>
      </c>
      <c r="H297" s="20"/>
      <c r="I297" s="22" t="s">
        <v>149</v>
      </c>
      <c r="J297" s="20" t="s">
        <v>784</v>
      </c>
      <c r="K297" s="20"/>
      <c r="L297" s="21">
        <v>1</v>
      </c>
      <c r="M297" s="80" t="s">
        <v>253</v>
      </c>
      <c r="N297" s="80" t="s">
        <v>143</v>
      </c>
      <c r="O297" s="78">
        <f t="shared" si="21"/>
        <v>0.25</v>
      </c>
      <c r="P297" s="173" t="s">
        <v>574</v>
      </c>
      <c r="Q297" s="251"/>
      <c r="R297" s="251"/>
      <c r="S297" s="251"/>
      <c r="T297" s="82"/>
      <c r="U297" s="82"/>
      <c r="V297" s="82"/>
      <c r="W297" s="82"/>
      <c r="X297" s="132">
        <v>65</v>
      </c>
      <c r="Y297" s="132">
        <v>78</v>
      </c>
      <c r="Z297" s="139" t="s">
        <v>654</v>
      </c>
      <c r="AA297" s="83"/>
      <c r="AB297" s="82"/>
      <c r="AC297" s="82"/>
      <c r="AD297" s="82" t="s">
        <v>113</v>
      </c>
      <c r="AE297" s="82">
        <v>0.05</v>
      </c>
      <c r="AF297" s="84">
        <f>Table14[[#This Row],[Quantity]]*Table14[[#This Row],[Heat Load (KW)]]</f>
        <v>0.05</v>
      </c>
      <c r="AG297" s="137"/>
      <c r="AH297" s="137"/>
      <c r="AI297" s="137"/>
      <c r="AJ297" s="137"/>
      <c r="AK297" s="137"/>
      <c r="AL297" s="203"/>
      <c r="AM297" s="137"/>
      <c r="AN297" s="137"/>
      <c r="AO29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7" s="192">
        <f>Table14[[#This Row],[Volt-Amperes]]*Table14[[#This Row],[Quantity]]/1000</f>
        <v>0</v>
      </c>
      <c r="AQ297" s="86">
        <v>100</v>
      </c>
      <c r="AR297" s="74">
        <f>Table14[[#This Row],[Quantity]]*Table14[[#This Row],[Volt-Amperes]]*(10^-3)*Table14[[#This Row],[Power Factor (%)]]*0.01</f>
        <v>0</v>
      </c>
      <c r="AS297" s="86"/>
      <c r="AT297" s="86"/>
      <c r="AU297" s="103"/>
      <c r="AV297" s="80"/>
      <c r="AW297" s="86"/>
      <c r="AX297" s="86"/>
      <c r="AY297" s="86"/>
      <c r="AZ297" s="137"/>
      <c r="BA297" s="137"/>
      <c r="BB297" s="137"/>
      <c r="BC297" s="137"/>
      <c r="BD297" s="81"/>
      <c r="BE297" s="87"/>
      <c r="BF297" s="87"/>
      <c r="BG297" s="88" t="str">
        <f>IF(OR(Table14[[#This Row],[Volts]]&gt;50,Table14[[#This Row],[Amps]]&gt;100),"Yes","No")</f>
        <v>No</v>
      </c>
      <c r="BH297" s="86"/>
      <c r="BI297" s="86"/>
      <c r="BJ297" s="86"/>
      <c r="BK297" s="89"/>
      <c r="BL297" s="72" t="str">
        <f>CONCATENATE($BL$5,Table14[[#This Row],[WBS Name]])</f>
        <v>C_WFE</v>
      </c>
      <c r="BM297" s="154"/>
      <c r="BN297" s="154"/>
      <c r="BO297" s="154"/>
      <c r="BP297" s="154"/>
      <c r="BQ297" s="154"/>
      <c r="BR297" s="154"/>
      <c r="BS297" s="154"/>
      <c r="BT297" s="154"/>
      <c r="BU297" s="154"/>
      <c r="BV297" s="154"/>
      <c r="BW297" s="154"/>
      <c r="BX297" s="154"/>
      <c r="BY297" s="154"/>
      <c r="BZ297" s="154"/>
      <c r="CA297" s="154"/>
      <c r="CB297" s="154"/>
      <c r="CC297" s="154"/>
      <c r="CD297" s="154"/>
      <c r="CE297" s="154"/>
      <c r="CF297" s="154"/>
      <c r="CG297" s="154"/>
      <c r="CH297" s="154"/>
      <c r="CI297" s="154"/>
      <c r="CJ297" s="154"/>
      <c r="CK297" s="154"/>
      <c r="CL297" s="154"/>
      <c r="CM297" s="154"/>
      <c r="CN297" s="154"/>
      <c r="CO297" s="154"/>
      <c r="CP297" s="154"/>
      <c r="CQ297" s="154"/>
      <c r="CR297" s="154"/>
      <c r="CS297" s="154"/>
      <c r="CT297" s="154"/>
      <c r="CU297" s="154"/>
      <c r="CV297" s="154"/>
      <c r="CW297" s="154"/>
      <c r="CX297" s="154"/>
      <c r="CY297" s="154"/>
      <c r="CZ297" s="154"/>
      <c r="DA297" s="154"/>
    </row>
    <row r="298" spans="1:105" ht="25.85" x14ac:dyDescent="0.2">
      <c r="A298" s="76" t="s">
        <v>785</v>
      </c>
      <c r="B298" s="73">
        <f t="shared" si="22"/>
        <v>121.4</v>
      </c>
      <c r="C298" s="69" t="str">
        <f t="shared" si="20"/>
        <v>121.4.02</v>
      </c>
      <c r="D298" s="19" t="s">
        <v>307</v>
      </c>
      <c r="E298" s="70" t="s">
        <v>221</v>
      </c>
      <c r="F298" s="20" t="s">
        <v>260</v>
      </c>
      <c r="G298" s="79" t="s">
        <v>724</v>
      </c>
      <c r="H298" s="20"/>
      <c r="I298" s="98" t="s">
        <v>786</v>
      </c>
      <c r="J298" s="20"/>
      <c r="K298" s="20"/>
      <c r="L298" s="21">
        <v>1</v>
      </c>
      <c r="M298" s="80" t="s">
        <v>253</v>
      </c>
      <c r="N298" s="80" t="s">
        <v>107</v>
      </c>
      <c r="O298" s="78">
        <f t="shared" si="21"/>
        <v>0.05</v>
      </c>
      <c r="P298" s="173" t="s">
        <v>574</v>
      </c>
      <c r="Q298" s="251"/>
      <c r="R298" s="251"/>
      <c r="S298" s="251"/>
      <c r="T298" s="82"/>
      <c r="U298" s="82"/>
      <c r="V298" s="82"/>
      <c r="W298" s="82"/>
      <c r="X298" s="132">
        <v>65</v>
      </c>
      <c r="Y298" s="132">
        <v>78</v>
      </c>
      <c r="Z298" s="139" t="s">
        <v>654</v>
      </c>
      <c r="AA298" s="83"/>
      <c r="AB298" s="82"/>
      <c r="AC298" s="82"/>
      <c r="AD298" s="82" t="s">
        <v>164</v>
      </c>
      <c r="AE298" s="82">
        <v>0.3</v>
      </c>
      <c r="AF298" s="84">
        <f>Table14[[#This Row],[Quantity]]*Table14[[#This Row],[Heat Load (KW)]]</f>
        <v>0.3</v>
      </c>
      <c r="AG298" s="137"/>
      <c r="AH298" s="82">
        <v>86</v>
      </c>
      <c r="AI298" s="82">
        <v>88</v>
      </c>
      <c r="AJ298" s="82"/>
      <c r="AK298" s="82"/>
      <c r="AL298" s="203"/>
      <c r="AM298" s="137"/>
      <c r="AN298" s="137"/>
      <c r="AO29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8" s="192">
        <f>Table14[[#This Row],[Volt-Amperes]]*Table14[[#This Row],[Quantity]]/1000</f>
        <v>0</v>
      </c>
      <c r="AQ298" s="86">
        <v>100</v>
      </c>
      <c r="AR298" s="74">
        <f>Table14[[#This Row],[Quantity]]*Table14[[#This Row],[Volt-Amperes]]*(10^-3)*Table14[[#This Row],[Power Factor (%)]]*0.01</f>
        <v>0</v>
      </c>
      <c r="AS298" s="86"/>
      <c r="AT298" s="86"/>
      <c r="AU298" s="103"/>
      <c r="AV298" s="80"/>
      <c r="AW298" s="86"/>
      <c r="AX298" s="86"/>
      <c r="AY298" s="86"/>
      <c r="AZ298" s="137"/>
      <c r="BA298" s="137"/>
      <c r="BB298" s="137"/>
      <c r="BC298" s="137"/>
      <c r="BD298" s="81"/>
      <c r="BE298" s="87"/>
      <c r="BF298" s="87"/>
      <c r="BG298" s="88" t="str">
        <f>IF(OR(Table14[[#This Row],[Volts]]&gt;50,Table14[[#This Row],[Amps]]&gt;100),"Yes","No")</f>
        <v>No</v>
      </c>
      <c r="BH298" s="86"/>
      <c r="BI298" s="86"/>
      <c r="BJ298" s="86"/>
      <c r="BK298" s="89"/>
      <c r="BL298" s="72" t="str">
        <f>CONCATENATE($BL$5,Table14[[#This Row],[WBS Name]])</f>
        <v>C_WFE</v>
      </c>
      <c r="BM298" s="154"/>
      <c r="BN298" s="154"/>
      <c r="BO298" s="154"/>
      <c r="BP298" s="154"/>
      <c r="BQ298" s="154"/>
      <c r="BR298" s="154"/>
      <c r="BS298" s="154"/>
      <c r="BT298" s="154"/>
      <c r="BU298" s="154"/>
      <c r="BV298" s="154"/>
      <c r="BW298" s="154"/>
      <c r="BX298" s="154"/>
      <c r="BY298" s="154"/>
      <c r="BZ298" s="154"/>
      <c r="CA298" s="154"/>
      <c r="CB298" s="154"/>
      <c r="CC298" s="154"/>
      <c r="CD298" s="154"/>
      <c r="CE298" s="154"/>
      <c r="CF298" s="154"/>
      <c r="CG298" s="154"/>
      <c r="CH298" s="154"/>
      <c r="CI298" s="154"/>
      <c r="CJ298" s="154"/>
      <c r="CK298" s="154"/>
      <c r="CL298" s="154"/>
      <c r="CM298" s="154"/>
      <c r="CN298" s="154"/>
      <c r="CO298" s="154"/>
      <c r="CP298" s="154"/>
      <c r="CQ298" s="154"/>
      <c r="CR298" s="154"/>
      <c r="CS298" s="154"/>
      <c r="CT298" s="154"/>
      <c r="CU298" s="154"/>
      <c r="CV298" s="154"/>
      <c r="CW298" s="154"/>
      <c r="CX298" s="154"/>
      <c r="CY298" s="154"/>
      <c r="CZ298" s="154"/>
      <c r="DA298" s="154"/>
    </row>
    <row r="299" spans="1:105" ht="25.85" x14ac:dyDescent="0.2">
      <c r="A299" s="76" t="s">
        <v>787</v>
      </c>
      <c r="B299" s="73">
        <f t="shared" si="22"/>
        <v>121.4</v>
      </c>
      <c r="C299" s="69" t="str">
        <f t="shared" si="20"/>
        <v>121.4.02</v>
      </c>
      <c r="D299" s="19" t="s">
        <v>307</v>
      </c>
      <c r="E299" s="70" t="s">
        <v>221</v>
      </c>
      <c r="F299" s="20" t="s">
        <v>260</v>
      </c>
      <c r="G299" s="79" t="s">
        <v>705</v>
      </c>
      <c r="H299" s="20"/>
      <c r="I299" s="98" t="s">
        <v>788</v>
      </c>
      <c r="J299" s="20"/>
      <c r="K299" s="20"/>
      <c r="L299" s="21">
        <v>4</v>
      </c>
      <c r="M299" s="80" t="s">
        <v>253</v>
      </c>
      <c r="N299" s="80" t="s">
        <v>143</v>
      </c>
      <c r="O299" s="77">
        <f t="shared" si="21"/>
        <v>0.25</v>
      </c>
      <c r="P299" s="173" t="s">
        <v>574</v>
      </c>
      <c r="Q299" s="91">
        <v>24</v>
      </c>
      <c r="R299" s="91">
        <v>30</v>
      </c>
      <c r="S299" s="91">
        <v>98</v>
      </c>
      <c r="T299" s="82"/>
      <c r="U299" s="82"/>
      <c r="V299" s="82"/>
      <c r="W299" s="82"/>
      <c r="X299" s="132">
        <v>65</v>
      </c>
      <c r="Y299" s="132">
        <v>78</v>
      </c>
      <c r="Z299" s="139" t="s">
        <v>654</v>
      </c>
      <c r="AA299" s="83"/>
      <c r="AB299" s="82"/>
      <c r="AC299" s="82"/>
      <c r="AD299" s="82" t="s">
        <v>164</v>
      </c>
      <c r="AE299" s="82">
        <v>0.6</v>
      </c>
      <c r="AF299" s="84">
        <f>Table14[[#This Row],[Quantity]]*Table14[[#This Row],[Heat Load (KW)]]</f>
        <v>2.4</v>
      </c>
      <c r="AG299" s="137"/>
      <c r="AH299" s="82"/>
      <c r="AI299" s="82"/>
      <c r="AJ299" s="82"/>
      <c r="AK299" s="82"/>
      <c r="AL299" s="203"/>
      <c r="AM299" s="137"/>
      <c r="AN299" s="369"/>
      <c r="AO29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299" s="192">
        <f>Table14[[#This Row],[Volt-Amperes]]*Table14[[#This Row],[Quantity]]/1000</f>
        <v>0</v>
      </c>
      <c r="AQ299" s="86">
        <v>100</v>
      </c>
      <c r="AR299" s="74">
        <f>Table14[[#This Row],[Quantity]]*Table14[[#This Row],[Volt-Amperes]]*(10^-3)*Table14[[#This Row],[Power Factor (%)]]*0.01</f>
        <v>0</v>
      </c>
      <c r="AS299" s="86"/>
      <c r="AT299" s="86"/>
      <c r="AU299" s="103"/>
      <c r="AV299" s="80"/>
      <c r="AW299" s="86"/>
      <c r="AX299" s="86"/>
      <c r="AY299" s="86"/>
      <c r="AZ299" s="137"/>
      <c r="BA299" s="137"/>
      <c r="BB299" s="137"/>
      <c r="BC299" s="137"/>
      <c r="BD299" s="81"/>
      <c r="BE299" s="87"/>
      <c r="BF299" s="87"/>
      <c r="BG299" s="94" t="str">
        <f>IF(OR(Table14[[#This Row],[Volts]]&gt;50,Table14[[#This Row],[Amps]]&gt;100),"Yes","No")</f>
        <v>No</v>
      </c>
      <c r="BH299" s="264"/>
      <c r="BI299" s="86"/>
      <c r="BJ299" s="86"/>
      <c r="BK299" s="89"/>
      <c r="BL299" s="72" t="str">
        <f>CONCATENATE($BL$5,Table14[[#This Row],[WBS Name]])</f>
        <v>C_WFE</v>
      </c>
      <c r="BM299" s="154"/>
      <c r="BN299" s="154"/>
      <c r="BO299" s="154"/>
      <c r="BP299" s="154"/>
      <c r="BQ299" s="154"/>
      <c r="BR299" s="154"/>
      <c r="BS299" s="154"/>
      <c r="BT299" s="154"/>
      <c r="BU299" s="154"/>
      <c r="BV299" s="154"/>
      <c r="BW299" s="154"/>
      <c r="BX299" s="154"/>
      <c r="BY299" s="154"/>
      <c r="BZ299" s="154"/>
      <c r="CA299" s="154"/>
      <c r="CB299" s="154"/>
      <c r="CC299" s="154"/>
      <c r="CD299" s="154"/>
      <c r="CE299" s="154"/>
      <c r="CF299" s="154"/>
      <c r="CG299" s="154"/>
      <c r="CH299" s="154"/>
      <c r="CI299" s="154"/>
      <c r="CJ299" s="154"/>
      <c r="CK299" s="154"/>
      <c r="CL299" s="154"/>
      <c r="CM299" s="154"/>
      <c r="CN299" s="154"/>
      <c r="CO299" s="154"/>
      <c r="CP299" s="154"/>
      <c r="CQ299" s="154"/>
      <c r="CR299" s="154"/>
      <c r="CS299" s="154"/>
      <c r="CT299" s="154"/>
      <c r="CU299" s="154"/>
      <c r="CV299" s="154"/>
      <c r="CW299" s="154"/>
      <c r="CX299" s="154"/>
      <c r="CY299" s="154"/>
      <c r="CZ299" s="154"/>
      <c r="DA299" s="154"/>
    </row>
    <row r="300" spans="1:105" ht="25.85" x14ac:dyDescent="0.2">
      <c r="A300" s="76" t="s">
        <v>789</v>
      </c>
      <c r="B300" s="73">
        <f t="shared" si="22"/>
        <v>121.4</v>
      </c>
      <c r="C300" s="69" t="str">
        <f t="shared" si="20"/>
        <v>121.4.02</v>
      </c>
      <c r="D300" s="19" t="s">
        <v>307</v>
      </c>
      <c r="E300" s="70" t="s">
        <v>221</v>
      </c>
      <c r="F300" s="20" t="s">
        <v>260</v>
      </c>
      <c r="G300" s="20" t="s">
        <v>261</v>
      </c>
      <c r="H300" s="20"/>
      <c r="I300" s="22" t="s">
        <v>12</v>
      </c>
      <c r="J300" s="20"/>
      <c r="K300" s="20"/>
      <c r="L300" s="21">
        <v>2</v>
      </c>
      <c r="M300" s="80" t="s">
        <v>106</v>
      </c>
      <c r="N300" s="80" t="s">
        <v>143</v>
      </c>
      <c r="O300" s="77">
        <f t="shared" si="21"/>
        <v>0.25</v>
      </c>
      <c r="P300" s="81" t="s">
        <v>268</v>
      </c>
      <c r="Q300" s="91">
        <v>11</v>
      </c>
      <c r="R300" s="91">
        <v>30</v>
      </c>
      <c r="S300" s="91">
        <v>34</v>
      </c>
      <c r="T300" s="91"/>
      <c r="U300" s="82"/>
      <c r="V300" s="82"/>
      <c r="W300" s="82"/>
      <c r="X300" s="132">
        <v>65</v>
      </c>
      <c r="Y300" s="132">
        <v>78</v>
      </c>
      <c r="Z300" s="139" t="s">
        <v>654</v>
      </c>
      <c r="AA300" s="83"/>
      <c r="AB300" s="82"/>
      <c r="AC300" s="82"/>
      <c r="AD300" s="91" t="s">
        <v>164</v>
      </c>
      <c r="AE300" s="91">
        <v>0</v>
      </c>
      <c r="AF300" s="84">
        <f>Table14[[#This Row],[Quantity]]*Table14[[#This Row],[Heat Load (KW)]]</f>
        <v>0</v>
      </c>
      <c r="AG300" s="137"/>
      <c r="AH300" s="91">
        <v>86</v>
      </c>
      <c r="AI300" s="91"/>
      <c r="AJ300" s="91">
        <v>1</v>
      </c>
      <c r="AK300" s="91">
        <v>10</v>
      </c>
      <c r="AL300" s="203"/>
      <c r="AM300" s="137"/>
      <c r="AN300" s="369"/>
      <c r="AO30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00" s="335">
        <f>Table14[[#This Row],[Volt-Amperes]]*Table14[[#This Row],[Quantity]]/1000</f>
        <v>0</v>
      </c>
      <c r="AQ300" s="86">
        <v>100</v>
      </c>
      <c r="AR300" s="198">
        <f>Table14[[#This Row],[Quantity]]*Table14[[#This Row],[Volt-Amperes]]*(10^-3)*Table14[[#This Row],[Power Factor (%)]]*0.01</f>
        <v>0</v>
      </c>
      <c r="AS300" s="86"/>
      <c r="AT300" s="86"/>
      <c r="AU300" s="103"/>
      <c r="AV300" s="80"/>
      <c r="AW300" s="86"/>
      <c r="AX300" s="86"/>
      <c r="AY300" s="86"/>
      <c r="AZ300" s="137"/>
      <c r="BA300" s="137"/>
      <c r="BB300" s="137"/>
      <c r="BC300" s="137"/>
      <c r="BD300" s="81"/>
      <c r="BE300" s="87"/>
      <c r="BF300" s="87"/>
      <c r="BG300" s="94" t="str">
        <f>IF(OR(Table14[[#This Row],[Volts]]&gt;50,Table14[[#This Row],[Amps]]&gt;100),"Yes","No")</f>
        <v>No</v>
      </c>
      <c r="BH300" s="264"/>
      <c r="BI300" s="86"/>
      <c r="BJ300" s="86"/>
      <c r="BK300" s="89"/>
      <c r="BL300" s="72" t="str">
        <f>CONCATENATE($BL$5,Table14[[#This Row],[WBS Name]])</f>
        <v>C_WFE</v>
      </c>
      <c r="BM300" s="154"/>
      <c r="BN300" s="154"/>
      <c r="BO300" s="154"/>
      <c r="BP300" s="154"/>
      <c r="BQ300" s="154"/>
      <c r="BR300" s="154"/>
      <c r="BS300" s="154"/>
      <c r="BT300" s="154"/>
      <c r="BU300" s="154"/>
      <c r="BV300" s="154"/>
      <c r="BW300" s="154"/>
      <c r="BX300" s="154"/>
      <c r="BY300" s="154"/>
      <c r="BZ300" s="154"/>
      <c r="CA300" s="154"/>
      <c r="CB300" s="154"/>
      <c r="CC300" s="154"/>
      <c r="CD300" s="154"/>
      <c r="CE300" s="154"/>
      <c r="CF300" s="154"/>
      <c r="CG300" s="154"/>
      <c r="CH300" s="154"/>
      <c r="CI300" s="154"/>
      <c r="CJ300" s="154"/>
      <c r="CK300" s="154"/>
      <c r="CL300" s="154"/>
      <c r="CM300" s="154"/>
      <c r="CN300" s="154"/>
      <c r="CO300" s="154"/>
      <c r="CP300" s="154"/>
      <c r="CQ300" s="154"/>
      <c r="CR300" s="154"/>
      <c r="CS300" s="154"/>
      <c r="CT300" s="154"/>
      <c r="CU300" s="154"/>
      <c r="CV300" s="154"/>
      <c r="CW300" s="154"/>
      <c r="CX300" s="154"/>
      <c r="CY300" s="154"/>
      <c r="CZ300" s="154"/>
      <c r="DA300" s="154"/>
    </row>
    <row r="301" spans="1:105" ht="25.85" x14ac:dyDescent="0.2">
      <c r="A301" s="76" t="s">
        <v>790</v>
      </c>
      <c r="B301" s="73">
        <f t="shared" si="22"/>
        <v>121.4</v>
      </c>
      <c r="C301" s="69" t="str">
        <f t="shared" si="20"/>
        <v>121.4.02</v>
      </c>
      <c r="D301" s="19" t="s">
        <v>307</v>
      </c>
      <c r="E301" s="70" t="s">
        <v>221</v>
      </c>
      <c r="F301" s="20" t="s">
        <v>260</v>
      </c>
      <c r="G301" s="79" t="s">
        <v>759</v>
      </c>
      <c r="H301" s="20"/>
      <c r="I301" s="22" t="s">
        <v>162</v>
      </c>
      <c r="J301" s="20" t="s">
        <v>791</v>
      </c>
      <c r="K301" s="20"/>
      <c r="L301" s="21">
        <v>4</v>
      </c>
      <c r="M301" s="80" t="s">
        <v>106</v>
      </c>
      <c r="N301" s="80" t="s">
        <v>143</v>
      </c>
      <c r="O301" s="77">
        <v>0.25</v>
      </c>
      <c r="P301" s="81" t="s">
        <v>268</v>
      </c>
      <c r="Q301" s="91">
        <v>24</v>
      </c>
      <c r="R301" s="91">
        <v>30</v>
      </c>
      <c r="S301" s="91">
        <v>5</v>
      </c>
      <c r="T301" s="82"/>
      <c r="U301" s="82"/>
      <c r="V301" s="82"/>
      <c r="W301" s="82"/>
      <c r="X301" s="132">
        <v>65</v>
      </c>
      <c r="Y301" s="132">
        <v>78</v>
      </c>
      <c r="Z301" s="139" t="s">
        <v>654</v>
      </c>
      <c r="AA301" s="83"/>
      <c r="AB301" s="82"/>
      <c r="AC301" s="82"/>
      <c r="AD301" s="82" t="s">
        <v>113</v>
      </c>
      <c r="AE301" s="82">
        <v>0.1</v>
      </c>
      <c r="AF301" s="84">
        <f>Table14[[#This Row],[Quantity]]*Table14[[#This Row],[Heat Load (KW)]]</f>
        <v>0.4</v>
      </c>
      <c r="AG301" s="137"/>
      <c r="AH301" s="137"/>
      <c r="AI301" s="137"/>
      <c r="AJ301" s="137"/>
      <c r="AK301" s="137"/>
      <c r="AL301" s="80" t="s">
        <v>114</v>
      </c>
      <c r="AM301" s="91">
        <v>120</v>
      </c>
      <c r="AN301" s="186">
        <v>15</v>
      </c>
      <c r="AO30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1800</v>
      </c>
      <c r="AP301" s="335">
        <f>Table14[[#This Row],[Volt-Amperes]]*Table14[[#This Row],[Quantity]]/1000</f>
        <v>7.2</v>
      </c>
      <c r="AQ301" s="86">
        <v>100</v>
      </c>
      <c r="AR301" s="198">
        <f>Table14[[#This Row],[Quantity]]*Table14[[#This Row],[Volt-Amperes]]*(10^-3)*Table14[[#This Row],[Power Factor (%)]]*0.01</f>
        <v>7.2</v>
      </c>
      <c r="AS301" s="86"/>
      <c r="AT301" s="86"/>
      <c r="AU301" s="103">
        <v>20</v>
      </c>
      <c r="AV301" s="80"/>
      <c r="AW301" s="86"/>
      <c r="AX301" s="86"/>
      <c r="AY301" s="86"/>
      <c r="AZ301" s="86"/>
      <c r="BA301" s="86"/>
      <c r="BB301" s="86"/>
      <c r="BC301" s="86"/>
      <c r="BD301" s="81"/>
      <c r="BE301" s="87"/>
      <c r="BF301" s="87"/>
      <c r="BG301" s="94" t="str">
        <f>IF(OR(Table14[[#This Row],[Volts]]&gt;50,Table14[[#This Row],[Amps]]&gt;100),"Yes","No")</f>
        <v>Yes</v>
      </c>
      <c r="BH301" s="264"/>
      <c r="BI301" s="86"/>
      <c r="BJ301" s="86"/>
      <c r="BK301" s="89"/>
      <c r="BL301" s="72" t="str">
        <f>CONCATENATE($BL$5,Table14[[#This Row],[WBS Name]])</f>
        <v>C_WFE</v>
      </c>
      <c r="BM301" s="154"/>
      <c r="BN301" s="154"/>
      <c r="BO301" s="154"/>
      <c r="BP301" s="154"/>
      <c r="BQ301" s="154"/>
      <c r="BR301" s="154"/>
      <c r="BS301" s="154"/>
      <c r="BT301" s="154"/>
      <c r="BU301" s="154"/>
      <c r="BV301" s="154"/>
      <c r="BW301" s="154"/>
      <c r="BX301" s="154"/>
      <c r="BY301" s="154"/>
      <c r="BZ301" s="154"/>
      <c r="CA301" s="154"/>
      <c r="CB301" s="154"/>
      <c r="CC301" s="154"/>
      <c r="CD301" s="154"/>
      <c r="CE301" s="154"/>
      <c r="CF301" s="154"/>
      <c r="CG301" s="154"/>
      <c r="CH301" s="154"/>
      <c r="CI301" s="154"/>
      <c r="CJ301" s="154"/>
      <c r="CK301" s="154"/>
      <c r="CL301" s="154"/>
      <c r="CM301" s="154"/>
      <c r="CN301" s="154"/>
      <c r="CO301" s="154"/>
      <c r="CP301" s="154"/>
      <c r="CQ301" s="154"/>
      <c r="CR301" s="154"/>
      <c r="CS301" s="154"/>
      <c r="CT301" s="154"/>
      <c r="CU301" s="154"/>
      <c r="CV301" s="154"/>
      <c r="CW301" s="154"/>
      <c r="CX301" s="154"/>
      <c r="CY301" s="154"/>
      <c r="CZ301" s="154"/>
      <c r="DA301" s="154"/>
    </row>
    <row r="302" spans="1:105" ht="38.75" x14ac:dyDescent="0.2">
      <c r="A302" s="76" t="s">
        <v>792</v>
      </c>
      <c r="B302" s="73">
        <f t="shared" si="22"/>
        <v>121.4</v>
      </c>
      <c r="C302" s="69" t="str">
        <f t="shared" si="20"/>
        <v>121.4.03</v>
      </c>
      <c r="D302" s="19" t="s">
        <v>667</v>
      </c>
      <c r="E302" s="70" t="s">
        <v>102</v>
      </c>
      <c r="F302" s="20" t="s">
        <v>200</v>
      </c>
      <c r="G302" s="20"/>
      <c r="H302" s="20" t="s">
        <v>35</v>
      </c>
      <c r="I302" s="22"/>
      <c r="J302" s="20" t="s">
        <v>793</v>
      </c>
      <c r="K302" s="20"/>
      <c r="L302" s="21"/>
      <c r="M302" s="105" t="s">
        <v>106</v>
      </c>
      <c r="N302" s="105" t="s">
        <v>153</v>
      </c>
      <c r="O302" s="106">
        <f t="shared" ref="O302:O314" si="23">VLOOKUP($N302,SourceReq,2,FALSE)</f>
        <v>0.5</v>
      </c>
      <c r="P302" s="244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45"/>
      <c r="AB302" s="207"/>
      <c r="AC302" s="207"/>
      <c r="AD302" s="82" t="s">
        <v>113</v>
      </c>
      <c r="AE302" s="207"/>
      <c r="AF302" s="110">
        <f>Table14[[#This Row],[Quantity]]*Table14[[#This Row],[Heat Load (KW)]]</f>
        <v>0</v>
      </c>
      <c r="AG302" s="118">
        <v>120</v>
      </c>
      <c r="AH302" s="207"/>
      <c r="AI302" s="207"/>
      <c r="AJ302" s="207"/>
      <c r="AK302" s="207"/>
      <c r="AL302" s="249"/>
      <c r="AM302" s="246"/>
      <c r="AN302" s="247"/>
      <c r="AO302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02" s="192">
        <f>Table14[[#This Row],[Volt-Amperes]]*Table14[[#This Row],[Quantity]]/1000</f>
        <v>0</v>
      </c>
      <c r="AQ302" s="211"/>
      <c r="AR302" s="113">
        <f>Table14[[#This Row],[Quantity]]*Table14[[#This Row],[Volt-Amperes]]*(10^-3)*Table14[[#This Row],[Power Factor (%)]]*0.01</f>
        <v>0</v>
      </c>
      <c r="AS302" s="248"/>
      <c r="AT302" s="248"/>
      <c r="AU302" s="260"/>
      <c r="AV302" s="249"/>
      <c r="AW302" s="248"/>
      <c r="AX302" s="248"/>
      <c r="AY302" s="248"/>
      <c r="AZ302" s="248"/>
      <c r="BA302" s="248"/>
      <c r="BB302" s="248"/>
      <c r="BC302" s="248"/>
      <c r="BD302" s="402"/>
      <c r="BE302" s="250"/>
      <c r="BF302" s="250"/>
      <c r="BG302" s="94" t="str">
        <f>IF(OR(Table14[[#This Row],[Volts]]&gt;50,Table14[[#This Row],[Amps]]&gt;100),"Yes","No")</f>
        <v>No</v>
      </c>
      <c r="BH302" s="265"/>
      <c r="BI302" s="108"/>
      <c r="BJ302" s="108"/>
      <c r="BK302" s="115"/>
      <c r="BL302" s="72" t="str">
        <f>CONCATENATE($BL$5,Table14[[#This Row],[WBS Name]])</f>
        <v>C_BldgI</v>
      </c>
      <c r="BM302" s="154"/>
      <c r="BN302" s="154"/>
      <c r="BO302" s="154"/>
      <c r="BP302" s="154"/>
      <c r="BQ302" s="154"/>
      <c r="BR302" s="154"/>
      <c r="BS302" s="154"/>
      <c r="BT302" s="154"/>
      <c r="BU302" s="154"/>
      <c r="BV302" s="154"/>
      <c r="BW302" s="154"/>
      <c r="BX302" s="154"/>
      <c r="BY302" s="154"/>
      <c r="BZ302" s="154"/>
      <c r="CA302" s="154"/>
      <c r="CB302" s="154"/>
      <c r="CC302" s="154"/>
      <c r="CD302" s="154"/>
      <c r="CE302" s="154"/>
      <c r="CF302" s="154"/>
      <c r="CG302" s="154"/>
      <c r="CH302" s="154"/>
      <c r="CI302" s="154"/>
      <c r="CJ302" s="154"/>
      <c r="CK302" s="154"/>
      <c r="CL302" s="154"/>
      <c r="CM302" s="154"/>
      <c r="CN302" s="154"/>
      <c r="CO302" s="154"/>
      <c r="CP302" s="154"/>
      <c r="CQ302" s="154"/>
      <c r="CR302" s="154"/>
      <c r="CS302" s="154"/>
      <c r="CT302" s="154"/>
      <c r="CU302" s="154"/>
      <c r="CV302" s="154"/>
      <c r="CW302" s="154"/>
      <c r="CX302" s="154"/>
      <c r="CY302" s="154"/>
      <c r="CZ302" s="154"/>
      <c r="DA302" s="154"/>
    </row>
    <row r="303" spans="1:105" ht="25.85" x14ac:dyDescent="0.2">
      <c r="A303" s="20" t="s">
        <v>794</v>
      </c>
      <c r="B303" s="73">
        <f t="shared" si="22"/>
        <v>121.2</v>
      </c>
      <c r="C303" s="69" t="str">
        <f t="shared" si="20"/>
        <v>121.2.02</v>
      </c>
      <c r="D303" s="19" t="s">
        <v>14</v>
      </c>
      <c r="E303" s="19" t="s">
        <v>334</v>
      </c>
      <c r="F303" s="20" t="s">
        <v>526</v>
      </c>
      <c r="G303" s="20" t="s">
        <v>795</v>
      </c>
      <c r="H303" s="20"/>
      <c r="I303" s="22" t="s">
        <v>796</v>
      </c>
      <c r="J303" s="20"/>
      <c r="K303" s="20"/>
      <c r="L303" s="21">
        <v>1</v>
      </c>
      <c r="M303" s="80" t="s">
        <v>253</v>
      </c>
      <c r="N303" s="80" t="s">
        <v>107</v>
      </c>
      <c r="O303" s="77">
        <f t="shared" si="23"/>
        <v>0.05</v>
      </c>
      <c r="P303" s="81" t="s">
        <v>108</v>
      </c>
      <c r="Q303" s="82">
        <v>244.1</v>
      </c>
      <c r="R303" s="82">
        <v>78.739999999999995</v>
      </c>
      <c r="S303" s="82">
        <v>78.739999999999995</v>
      </c>
      <c r="T303" s="82">
        <v>18580</v>
      </c>
      <c r="U303" s="251"/>
      <c r="V303" s="82" t="s">
        <v>204</v>
      </c>
      <c r="W303" s="92" t="s">
        <v>109</v>
      </c>
      <c r="X303" s="137"/>
      <c r="Y303" s="137"/>
      <c r="Z303" s="137"/>
      <c r="AA303" s="137"/>
      <c r="AB303" s="137"/>
      <c r="AC303" s="137"/>
      <c r="AD303" s="82"/>
      <c r="AE303" s="100" t="s">
        <v>115</v>
      </c>
      <c r="AF303" s="84">
        <v>0</v>
      </c>
      <c r="AG303" s="82"/>
      <c r="AH303" s="91">
        <v>70</v>
      </c>
      <c r="AI303" s="91">
        <v>75</v>
      </c>
      <c r="AJ303" s="137"/>
      <c r="AK303" s="137"/>
      <c r="AL303" s="203"/>
      <c r="AM303" s="82"/>
      <c r="AN303" s="187"/>
      <c r="AO30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03" s="192">
        <f>Table14[[#This Row],[Volt-Amperes]]*Table14[[#This Row],[Quantity]]/1000</f>
        <v>0</v>
      </c>
      <c r="AQ303" s="86">
        <v>100</v>
      </c>
      <c r="AR303" s="74">
        <f>Table14[[#This Row],[Quantity]]*Table14[[#This Row],[Volt-Amperes]]*(10^-3)*Table14[[#This Row],[Power Factor (%)]]*0.01</f>
        <v>0</v>
      </c>
      <c r="AS303" s="211"/>
      <c r="AT303" s="211"/>
      <c r="AU303" s="204"/>
      <c r="AV303" s="203"/>
      <c r="AW303" s="137"/>
      <c r="AX303" s="137"/>
      <c r="AY303" s="137"/>
      <c r="AZ303" s="137"/>
      <c r="BA303" s="137"/>
      <c r="BB303" s="137"/>
      <c r="BC303" s="137"/>
      <c r="BD303" s="206"/>
      <c r="BE303" s="205"/>
      <c r="BF303" s="205"/>
      <c r="BG303" s="94" t="str">
        <f>IF(OR(Table14[[#This Row],[Volts]]&gt;50,Table14[[#This Row],[Amps]]&gt;100),"Yes","No")</f>
        <v>No</v>
      </c>
      <c r="BH303" s="263" t="s">
        <v>116</v>
      </c>
      <c r="BI303" s="81" t="s">
        <v>117</v>
      </c>
      <c r="BJ303" s="81" t="s">
        <v>115</v>
      </c>
      <c r="BK303" s="89" t="s">
        <v>797</v>
      </c>
      <c r="BL303" s="72" t="str">
        <f>CONCATENATE($BL$5,Table14[[#This Row],[WBS Name]])</f>
        <v>C_HWR</v>
      </c>
      <c r="BM303" s="154"/>
      <c r="BN303" s="154"/>
      <c r="BO303" s="154"/>
      <c r="BP303" s="154"/>
      <c r="BQ303" s="154"/>
      <c r="BR303" s="154"/>
      <c r="BS303" s="154"/>
      <c r="BT303" s="154"/>
      <c r="BU303" s="154"/>
      <c r="BV303" s="154"/>
      <c r="BW303" s="154"/>
      <c r="BX303" s="154"/>
      <c r="BY303" s="154"/>
      <c r="BZ303" s="154"/>
      <c r="CA303" s="154"/>
      <c r="CB303" s="154"/>
      <c r="CC303" s="154"/>
      <c r="CD303" s="154"/>
      <c r="CE303" s="154"/>
      <c r="CF303" s="154"/>
      <c r="CG303" s="154"/>
      <c r="CH303" s="154"/>
      <c r="CI303" s="154"/>
      <c r="CJ303" s="154"/>
      <c r="CK303" s="154"/>
      <c r="CL303" s="154"/>
      <c r="CM303" s="154"/>
      <c r="CN303" s="154"/>
      <c r="CO303" s="154"/>
      <c r="CP303" s="154"/>
      <c r="CQ303" s="154"/>
      <c r="CR303" s="154"/>
      <c r="CS303" s="154"/>
      <c r="CT303" s="154"/>
      <c r="CU303" s="154"/>
      <c r="CV303" s="154"/>
      <c r="CW303" s="154"/>
      <c r="CX303" s="154"/>
      <c r="CY303" s="154"/>
      <c r="CZ303" s="154"/>
      <c r="DA303" s="154"/>
    </row>
    <row r="304" spans="1:105" ht="25.85" x14ac:dyDescent="0.2">
      <c r="A304" s="20" t="s">
        <v>798</v>
      </c>
      <c r="B304" s="73">
        <f t="shared" si="22"/>
        <v>121.2</v>
      </c>
      <c r="C304" s="69" t="s">
        <v>799</v>
      </c>
      <c r="D304" s="19" t="s">
        <v>14</v>
      </c>
      <c r="E304" s="19" t="s">
        <v>334</v>
      </c>
      <c r="F304" s="20" t="s">
        <v>526</v>
      </c>
      <c r="G304" s="20" t="s">
        <v>800</v>
      </c>
      <c r="H304" s="20"/>
      <c r="I304" s="22" t="s">
        <v>801</v>
      </c>
      <c r="J304" s="20" t="s">
        <v>802</v>
      </c>
      <c r="K304" s="20"/>
      <c r="L304" s="21">
        <v>1</v>
      </c>
      <c r="M304" s="80" t="s">
        <v>253</v>
      </c>
      <c r="N304" s="80" t="s">
        <v>107</v>
      </c>
      <c r="O304" s="77">
        <f t="shared" si="23"/>
        <v>0.05</v>
      </c>
      <c r="P304" s="81" t="s">
        <v>108</v>
      </c>
      <c r="Q304" s="251"/>
      <c r="R304" s="251"/>
      <c r="S304" s="251"/>
      <c r="T304" s="251"/>
      <c r="U304" s="251"/>
      <c r="V304" s="82" t="s">
        <v>204</v>
      </c>
      <c r="W304" s="92" t="s">
        <v>109</v>
      </c>
      <c r="X304" s="137"/>
      <c r="Y304" s="137"/>
      <c r="Z304" s="137"/>
      <c r="AA304" s="137"/>
      <c r="AB304" s="137"/>
      <c r="AC304" s="91">
        <v>283</v>
      </c>
      <c r="AD304" s="91" t="s">
        <v>803</v>
      </c>
      <c r="AE304" s="355">
        <v>1.5</v>
      </c>
      <c r="AF304" s="84">
        <v>1.5</v>
      </c>
      <c r="AG304" s="137"/>
      <c r="AH304" s="91">
        <v>60</v>
      </c>
      <c r="AI304" s="91">
        <v>68</v>
      </c>
      <c r="AJ304" s="91"/>
      <c r="AK304" s="91"/>
      <c r="AL304" s="85" t="s">
        <v>114</v>
      </c>
      <c r="AM304" s="82">
        <v>120</v>
      </c>
      <c r="AN304" s="187">
        <v>12.1</v>
      </c>
      <c r="AO304" s="104">
        <v>1452</v>
      </c>
      <c r="AP304" s="192">
        <v>1.452</v>
      </c>
      <c r="AQ304" s="86">
        <v>100</v>
      </c>
      <c r="AR304" s="74">
        <v>1.452</v>
      </c>
      <c r="AS304" s="211"/>
      <c r="AT304" s="211"/>
      <c r="AU304" s="103">
        <v>20</v>
      </c>
      <c r="AV304" s="80"/>
      <c r="AW304" s="86" t="s">
        <v>117</v>
      </c>
      <c r="AX304" s="86" t="s">
        <v>117</v>
      </c>
      <c r="AY304" s="86" t="s">
        <v>117</v>
      </c>
      <c r="AZ304" s="137"/>
      <c r="BA304" s="137"/>
      <c r="BB304" s="137"/>
      <c r="BC304" s="137"/>
      <c r="BD304" s="206"/>
      <c r="BE304" s="205"/>
      <c r="BF304" s="205"/>
      <c r="BG304" s="94" t="str">
        <f>IF(OR(Table14[[#This Row],[Volts]]&gt;50,Table14[[#This Row],[Amps]]&gt;100),"Yes","No")</f>
        <v>Yes</v>
      </c>
      <c r="BH304" s="263" t="s">
        <v>117</v>
      </c>
      <c r="BI304" s="81" t="s">
        <v>117</v>
      </c>
      <c r="BJ304" s="81" t="s">
        <v>131</v>
      </c>
      <c r="BK304" s="89" t="s">
        <v>804</v>
      </c>
      <c r="BL304" s="72" t="str">
        <f>CONCATENATE($BL$5,Table14[[#This Row],[WBS Name]])</f>
        <v>C_HWR</v>
      </c>
      <c r="BM304" s="154"/>
      <c r="BN304" s="154"/>
      <c r="BO304" s="154"/>
      <c r="BP304" s="154"/>
      <c r="BQ304" s="154"/>
      <c r="BR304" s="154"/>
      <c r="BS304" s="154"/>
      <c r="BT304" s="154"/>
      <c r="BU304" s="154"/>
      <c r="BV304" s="154"/>
      <c r="BW304" s="154"/>
      <c r="BX304" s="154"/>
      <c r="BY304" s="154"/>
      <c r="BZ304" s="154"/>
      <c r="CA304" s="154"/>
      <c r="CB304" s="154"/>
      <c r="CC304" s="154"/>
      <c r="CD304" s="154"/>
      <c r="CE304" s="154"/>
      <c r="CF304" s="154"/>
      <c r="CG304" s="154"/>
      <c r="CH304" s="154"/>
      <c r="CI304" s="154"/>
      <c r="CJ304" s="154"/>
      <c r="CK304" s="154"/>
      <c r="CL304" s="154"/>
      <c r="CM304" s="154"/>
      <c r="CN304" s="154"/>
      <c r="CO304" s="154"/>
      <c r="CP304" s="154"/>
      <c r="CQ304" s="154"/>
      <c r="CR304" s="154"/>
      <c r="CS304" s="154"/>
      <c r="CT304" s="154"/>
      <c r="CU304" s="154"/>
      <c r="CV304" s="154"/>
      <c r="CW304" s="154"/>
      <c r="CX304" s="154"/>
      <c r="CY304" s="154"/>
      <c r="CZ304" s="154"/>
      <c r="DA304" s="154"/>
    </row>
    <row r="305" spans="1:105" ht="25.85" x14ac:dyDescent="0.2">
      <c r="A305" s="20" t="s">
        <v>805</v>
      </c>
      <c r="B305" s="73">
        <f t="shared" si="22"/>
        <v>121.2</v>
      </c>
      <c r="C305" s="69" t="s">
        <v>799</v>
      </c>
      <c r="D305" s="19" t="s">
        <v>14</v>
      </c>
      <c r="E305" s="19" t="s">
        <v>334</v>
      </c>
      <c r="F305" s="20" t="s">
        <v>526</v>
      </c>
      <c r="G305" s="20" t="s">
        <v>806</v>
      </c>
      <c r="H305" s="20"/>
      <c r="I305" s="22" t="s">
        <v>801</v>
      </c>
      <c r="J305" s="20" t="s">
        <v>802</v>
      </c>
      <c r="K305" s="20"/>
      <c r="L305" s="21">
        <v>1</v>
      </c>
      <c r="M305" s="80" t="s">
        <v>253</v>
      </c>
      <c r="N305" s="80" t="s">
        <v>107</v>
      </c>
      <c r="O305" s="77">
        <f t="shared" si="23"/>
        <v>0.05</v>
      </c>
      <c r="P305" s="81" t="s">
        <v>108</v>
      </c>
      <c r="Q305" s="251"/>
      <c r="R305" s="251"/>
      <c r="S305" s="251"/>
      <c r="T305" s="251"/>
      <c r="U305" s="251"/>
      <c r="V305" s="82" t="s">
        <v>204</v>
      </c>
      <c r="W305" s="92" t="s">
        <v>109</v>
      </c>
      <c r="X305" s="137"/>
      <c r="Y305" s="137"/>
      <c r="Z305" s="137"/>
      <c r="AA305" s="137"/>
      <c r="AB305" s="137"/>
      <c r="AC305" s="91">
        <v>71</v>
      </c>
      <c r="AD305" s="91" t="s">
        <v>803</v>
      </c>
      <c r="AE305" s="355">
        <v>0.5</v>
      </c>
      <c r="AF305" s="84">
        <v>0.5</v>
      </c>
      <c r="AG305" s="137"/>
      <c r="AH305" s="91">
        <v>60</v>
      </c>
      <c r="AI305" s="91">
        <v>68</v>
      </c>
      <c r="AJ305" s="91"/>
      <c r="AK305" s="91"/>
      <c r="AL305" s="85" t="s">
        <v>114</v>
      </c>
      <c r="AM305" s="82">
        <v>120</v>
      </c>
      <c r="AN305" s="187">
        <v>3</v>
      </c>
      <c r="AO305" s="104">
        <v>360</v>
      </c>
      <c r="AP305" s="192">
        <v>0.36</v>
      </c>
      <c r="AQ305" s="86">
        <v>100</v>
      </c>
      <c r="AR305" s="74">
        <v>0.36</v>
      </c>
      <c r="AS305" s="211"/>
      <c r="AT305" s="211"/>
      <c r="AU305" s="103">
        <v>20</v>
      </c>
      <c r="AV305" s="80"/>
      <c r="AW305" s="86" t="s">
        <v>117</v>
      </c>
      <c r="AX305" s="86" t="s">
        <v>117</v>
      </c>
      <c r="AY305" s="86" t="s">
        <v>117</v>
      </c>
      <c r="AZ305" s="137"/>
      <c r="BA305" s="137"/>
      <c r="BB305" s="137"/>
      <c r="BC305" s="137"/>
      <c r="BD305" s="206"/>
      <c r="BE305" s="205"/>
      <c r="BF305" s="205"/>
      <c r="BG305" s="94" t="str">
        <f>IF(OR(Table14[[#This Row],[Volts]]&gt;50,Table14[[#This Row],[Amps]]&gt;100),"Yes","No")</f>
        <v>Yes</v>
      </c>
      <c r="BH305" s="263" t="s">
        <v>117</v>
      </c>
      <c r="BI305" s="81" t="s">
        <v>117</v>
      </c>
      <c r="BJ305" s="81" t="s">
        <v>131</v>
      </c>
      <c r="BK305" s="89" t="s">
        <v>807</v>
      </c>
      <c r="BL305" s="72" t="str">
        <f>CONCATENATE($BL$5,Table14[[#This Row],[WBS Name]])</f>
        <v>C_HWR</v>
      </c>
      <c r="BM305" s="154"/>
      <c r="BN305" s="154"/>
      <c r="BO305" s="154"/>
      <c r="BP305" s="154"/>
      <c r="BQ305" s="154"/>
      <c r="BR305" s="154"/>
      <c r="BS305" s="154"/>
      <c r="BT305" s="154"/>
      <c r="BU305" s="154"/>
      <c r="BV305" s="154"/>
      <c r="BW305" s="154"/>
      <c r="BX305" s="154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4"/>
      <c r="CK305" s="154"/>
      <c r="CL305" s="154"/>
      <c r="CM305" s="154"/>
      <c r="CN305" s="154"/>
      <c r="CO305" s="154"/>
      <c r="CP305" s="154"/>
      <c r="CQ305" s="154"/>
      <c r="CR305" s="154"/>
      <c r="CS305" s="154"/>
      <c r="CT305" s="154"/>
      <c r="CU305" s="154"/>
      <c r="CV305" s="154"/>
      <c r="CW305" s="154"/>
      <c r="CX305" s="154"/>
      <c r="CY305" s="154"/>
      <c r="CZ305" s="154"/>
      <c r="DA305" s="154"/>
    </row>
    <row r="306" spans="1:105" ht="12.9" x14ac:dyDescent="0.2">
      <c r="A306" s="20" t="s">
        <v>808</v>
      </c>
      <c r="B306" s="73">
        <f t="shared" ref="B306:B315" si="24">VLOOKUP($D306,WBSIDs,2,FALSE)</f>
        <v>121.2</v>
      </c>
      <c r="C306" s="69" t="str">
        <f t="shared" ref="C306:C314" si="25">VLOOKUP($D306,WBS,2,FALSE)</f>
        <v>121.2.02</v>
      </c>
      <c r="D306" s="19" t="s">
        <v>14</v>
      </c>
      <c r="E306" s="19" t="s">
        <v>334</v>
      </c>
      <c r="F306" s="20" t="s">
        <v>526</v>
      </c>
      <c r="G306" s="20" t="s">
        <v>795</v>
      </c>
      <c r="H306" s="20"/>
      <c r="I306" s="22" t="s">
        <v>749</v>
      </c>
      <c r="J306" s="20" t="s">
        <v>809</v>
      </c>
      <c r="K306" s="20"/>
      <c r="L306" s="21">
        <v>8</v>
      </c>
      <c r="M306" s="80" t="s">
        <v>253</v>
      </c>
      <c r="N306" s="80" t="s">
        <v>143</v>
      </c>
      <c r="O306" s="77">
        <f t="shared" si="23"/>
        <v>0.25</v>
      </c>
      <c r="P306" s="206"/>
      <c r="Q306" s="137"/>
      <c r="R306" s="137"/>
      <c r="S306" s="137"/>
      <c r="T306" s="82"/>
      <c r="U306" s="82"/>
      <c r="V306" s="82"/>
      <c r="W306" s="92"/>
      <c r="X306" s="82"/>
      <c r="Y306" s="82"/>
      <c r="Z306" s="82"/>
      <c r="AA306" s="83"/>
      <c r="AB306" s="82"/>
      <c r="AC306" s="82"/>
      <c r="AD306" s="82" t="s">
        <v>113</v>
      </c>
      <c r="AE306" s="93">
        <v>2.5000000000000001E-2</v>
      </c>
      <c r="AF306" s="84">
        <f>Table14[[#This Row],[Quantity]]*Table14[[#This Row],[Heat Load (KW)]]</f>
        <v>0.2</v>
      </c>
      <c r="AG306" s="82">
        <v>0.2</v>
      </c>
      <c r="AH306" s="91">
        <v>70</v>
      </c>
      <c r="AI306" s="91">
        <v>75</v>
      </c>
      <c r="AJ306" s="82"/>
      <c r="AK306" s="82"/>
      <c r="AL306" s="85"/>
      <c r="AM306" s="82"/>
      <c r="AN306" s="187"/>
      <c r="AO306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06" s="192">
        <f>Table14[[#This Row],[Volt-Amperes]]*Table14[[#This Row],[Quantity]]/1000</f>
        <v>0</v>
      </c>
      <c r="AQ306" s="86">
        <v>100</v>
      </c>
      <c r="AR306" s="74">
        <f>Table14[[#This Row],[Quantity]]*Table14[[#This Row],[Volt-Amperes]]*(10^-3)*Table14[[#This Row],[Power Factor (%)]]*0.01</f>
        <v>0</v>
      </c>
      <c r="AS306" s="86"/>
      <c r="AT306" s="86"/>
      <c r="AU306" s="103"/>
      <c r="AV306" s="80"/>
      <c r="AW306" s="86"/>
      <c r="AX306" s="86"/>
      <c r="AY306" s="86"/>
      <c r="AZ306" s="137"/>
      <c r="BA306" s="137"/>
      <c r="BB306" s="137"/>
      <c r="BC306" s="137"/>
      <c r="BD306" s="81"/>
      <c r="BE306" s="87"/>
      <c r="BF306" s="87"/>
      <c r="BG306" s="94" t="str">
        <f>IF(OR(Table14[[#This Row],[Volts]]&gt;50,Table14[[#This Row],[Amps]]&gt;100),"Yes","No")</f>
        <v>No</v>
      </c>
      <c r="BH306" s="80"/>
      <c r="BI306" s="81"/>
      <c r="BJ306" s="81"/>
      <c r="BK306" s="89" t="s">
        <v>810</v>
      </c>
      <c r="BL306" s="72" t="str">
        <f>CONCATENATE($BL$5,Table14[[#This Row],[WBS Name]])</f>
        <v>C_HWR</v>
      </c>
      <c r="BM306" s="154"/>
      <c r="BN306" s="154"/>
      <c r="BO306" s="154"/>
      <c r="BP306" s="154"/>
      <c r="BQ306" s="154"/>
      <c r="BR306" s="154"/>
      <c r="BS306" s="154"/>
      <c r="BT306" s="154"/>
      <c r="BU306" s="154"/>
      <c r="BV306" s="154"/>
      <c r="BW306" s="154"/>
      <c r="BX306" s="154"/>
      <c r="BY306" s="154"/>
      <c r="BZ306" s="154"/>
      <c r="CA306" s="154"/>
      <c r="CB306" s="154"/>
      <c r="CC306" s="154"/>
      <c r="CD306" s="154"/>
      <c r="CE306" s="154"/>
      <c r="CF306" s="154"/>
      <c r="CG306" s="154"/>
      <c r="CH306" s="154"/>
      <c r="CI306" s="154"/>
      <c r="CJ306" s="154"/>
      <c r="CK306" s="154"/>
      <c r="CL306" s="154"/>
      <c r="CM306" s="154"/>
      <c r="CN306" s="154"/>
      <c r="CO306" s="154"/>
      <c r="CP306" s="154"/>
      <c r="CQ306" s="154"/>
      <c r="CR306" s="154"/>
      <c r="CS306" s="154"/>
      <c r="CT306" s="154"/>
      <c r="CU306" s="154"/>
      <c r="CV306" s="154"/>
      <c r="CW306" s="154"/>
      <c r="CX306" s="154"/>
      <c r="CY306" s="154"/>
      <c r="CZ306" s="154"/>
      <c r="DA306" s="154"/>
    </row>
    <row r="307" spans="1:105" ht="25.85" x14ac:dyDescent="0.2">
      <c r="A307" s="20" t="s">
        <v>811</v>
      </c>
      <c r="B307" s="73">
        <f t="shared" si="24"/>
        <v>121.2</v>
      </c>
      <c r="C307" s="69" t="str">
        <f t="shared" si="25"/>
        <v>121.2.04</v>
      </c>
      <c r="D307" s="19" t="s">
        <v>812</v>
      </c>
      <c r="E307" s="19" t="s">
        <v>334</v>
      </c>
      <c r="F307" s="20" t="s">
        <v>593</v>
      </c>
      <c r="G307" s="20" t="s">
        <v>15</v>
      </c>
      <c r="H307" s="20"/>
      <c r="I307" s="22" t="s">
        <v>796</v>
      </c>
      <c r="J307" s="20"/>
      <c r="K307" s="20"/>
      <c r="L307" s="21">
        <v>11</v>
      </c>
      <c r="M307" s="80" t="s">
        <v>152</v>
      </c>
      <c r="N307" s="80" t="s">
        <v>153</v>
      </c>
      <c r="O307" s="77">
        <f t="shared" si="23"/>
        <v>0.5</v>
      </c>
      <c r="P307" s="81" t="s">
        <v>108</v>
      </c>
      <c r="Q307" s="82">
        <v>255</v>
      </c>
      <c r="R307" s="82">
        <v>82</v>
      </c>
      <c r="S307" s="82">
        <v>88</v>
      </c>
      <c r="T307" s="82">
        <v>21000</v>
      </c>
      <c r="U307" s="251"/>
      <c r="V307" s="82" t="s">
        <v>204</v>
      </c>
      <c r="W307" s="92" t="s">
        <v>109</v>
      </c>
      <c r="X307" s="137"/>
      <c r="Y307" s="137"/>
      <c r="Z307" s="137"/>
      <c r="AA307" s="137"/>
      <c r="AB307" s="137"/>
      <c r="AC307" s="137"/>
      <c r="AD307" s="82"/>
      <c r="AE307" s="93"/>
      <c r="AF307" s="84">
        <f>Table14[[#This Row],[Quantity]]*Table14[[#This Row],[Heat Load (KW)]]</f>
        <v>0</v>
      </c>
      <c r="AG307" s="82"/>
      <c r="AH307" s="137"/>
      <c r="AI307" s="137"/>
      <c r="AJ307" s="137"/>
      <c r="AK307" s="137"/>
      <c r="AL307" s="203"/>
      <c r="AM307" s="82"/>
      <c r="AN307" s="187"/>
      <c r="AO307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07" s="192">
        <f>Table14[[#This Row],[Volt-Amperes]]*Table14[[#This Row],[Quantity]]/1000</f>
        <v>0</v>
      </c>
      <c r="AQ307" s="86">
        <v>100</v>
      </c>
      <c r="AR307" s="74">
        <f>Table14[[#This Row],[Quantity]]*Table14[[#This Row],[Volt-Amperes]]*(10^-3)*Table14[[#This Row],[Power Factor (%)]]*0.01</f>
        <v>0</v>
      </c>
      <c r="AS307" s="211"/>
      <c r="AT307" s="211"/>
      <c r="AU307" s="204"/>
      <c r="AV307" s="203"/>
      <c r="AW307" s="137"/>
      <c r="AX307" s="137"/>
      <c r="AY307" s="137"/>
      <c r="AZ307" s="137"/>
      <c r="BA307" s="137"/>
      <c r="BB307" s="137"/>
      <c r="BC307" s="137"/>
      <c r="BD307" s="206"/>
      <c r="BE307" s="205"/>
      <c r="BF307" s="205"/>
      <c r="BG307" s="94" t="str">
        <f>IF(OR(Table14[[#This Row],[Volts]]&gt;50,Table14[[#This Row],[Amps]]&gt;100),"Yes","No")</f>
        <v>No</v>
      </c>
      <c r="BH307" s="81" t="s">
        <v>116</v>
      </c>
      <c r="BI307" s="81" t="s">
        <v>117</v>
      </c>
      <c r="BJ307" s="81" t="s">
        <v>115</v>
      </c>
      <c r="BK307" s="89"/>
      <c r="BL307" s="72" t="str">
        <f>CONCATENATE($BL$5,Table14[[#This Row],[WBS Name]])</f>
        <v>C_LBHB</v>
      </c>
      <c r="BM307" s="154"/>
      <c r="BN307" s="154"/>
      <c r="BO307" s="154"/>
      <c r="BP307" s="154"/>
      <c r="BQ307" s="154"/>
      <c r="BR307" s="154"/>
      <c r="BS307" s="154"/>
      <c r="BT307" s="154"/>
      <c r="BU307" s="154"/>
      <c r="BV307" s="154"/>
      <c r="BW307" s="154"/>
      <c r="BX307" s="154"/>
      <c r="BY307" s="154"/>
      <c r="BZ307" s="154"/>
      <c r="CA307" s="154"/>
      <c r="CB307" s="154"/>
      <c r="CC307" s="154"/>
      <c r="CD307" s="154"/>
      <c r="CE307" s="154"/>
      <c r="CF307" s="154"/>
      <c r="CG307" s="154"/>
      <c r="CH307" s="154"/>
      <c r="CI307" s="154"/>
      <c r="CJ307" s="154"/>
      <c r="CK307" s="154"/>
      <c r="CL307" s="154"/>
      <c r="CM307" s="154"/>
      <c r="CN307" s="154"/>
      <c r="CO307" s="154"/>
      <c r="CP307" s="154"/>
      <c r="CQ307" s="154"/>
      <c r="CR307" s="154"/>
      <c r="CS307" s="154"/>
      <c r="CT307" s="154"/>
      <c r="CU307" s="154"/>
      <c r="CV307" s="154"/>
      <c r="CW307" s="154"/>
      <c r="CX307" s="154"/>
      <c r="CY307" s="154"/>
      <c r="CZ307" s="154"/>
      <c r="DA307" s="154"/>
    </row>
    <row r="308" spans="1:105" ht="25.85" x14ac:dyDescent="0.2">
      <c r="A308" s="71" t="s">
        <v>813</v>
      </c>
      <c r="B308" s="73">
        <f t="shared" si="24"/>
        <v>121.2</v>
      </c>
      <c r="C308" s="69" t="str">
        <f t="shared" si="25"/>
        <v>121.2.04</v>
      </c>
      <c r="D308" s="70" t="s">
        <v>812</v>
      </c>
      <c r="E308" s="70" t="s">
        <v>334</v>
      </c>
      <c r="F308" s="71" t="s">
        <v>335</v>
      </c>
      <c r="G308" s="71" t="s">
        <v>13</v>
      </c>
      <c r="H308" s="71"/>
      <c r="I308" s="72" t="s">
        <v>796</v>
      </c>
      <c r="J308" s="71"/>
      <c r="K308" s="71"/>
      <c r="L308" s="132">
        <v>6</v>
      </c>
      <c r="M308" s="80" t="s">
        <v>106</v>
      </c>
      <c r="N308" s="80" t="s">
        <v>153</v>
      </c>
      <c r="O308" s="77">
        <f t="shared" si="23"/>
        <v>0.5</v>
      </c>
      <c r="P308" s="80" t="s">
        <v>108</v>
      </c>
      <c r="Q308" s="82">
        <v>391</v>
      </c>
      <c r="R308" s="82">
        <v>82</v>
      </c>
      <c r="S308" s="82">
        <v>88</v>
      </c>
      <c r="T308" s="82">
        <v>27700</v>
      </c>
      <c r="U308" s="251"/>
      <c r="V308" s="82" t="s">
        <v>204</v>
      </c>
      <c r="W308" s="92" t="s">
        <v>109</v>
      </c>
      <c r="X308" s="137"/>
      <c r="Y308" s="137"/>
      <c r="Z308" s="137"/>
      <c r="AA308" s="137"/>
      <c r="AB308" s="137"/>
      <c r="AC308" s="137"/>
      <c r="AD308" s="82"/>
      <c r="AE308" s="93"/>
      <c r="AF308" s="84">
        <f>Table14[[#This Row],[Quantity]]*Table14[[#This Row],[Heat Load (KW)]]</f>
        <v>0</v>
      </c>
      <c r="AG308" s="82"/>
      <c r="AH308" s="137"/>
      <c r="AI308" s="137"/>
      <c r="AJ308" s="137"/>
      <c r="AK308" s="137"/>
      <c r="AL308" s="203"/>
      <c r="AM308" s="82"/>
      <c r="AN308" s="187"/>
      <c r="AO308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08" s="192">
        <f>Table14[[#This Row],[Volt-Amperes]]*Table14[[#This Row],[Quantity]]/1000</f>
        <v>0</v>
      </c>
      <c r="AQ308" s="82">
        <v>100</v>
      </c>
      <c r="AR308" s="74">
        <f>Table14[[#This Row],[Quantity]]*Table14[[#This Row],[Volt-Amperes]]*(10^-3)*Table14[[#This Row],[Power Factor (%)]]*0.01</f>
        <v>0</v>
      </c>
      <c r="AS308" s="251"/>
      <c r="AT308" s="251"/>
      <c r="AU308" s="103"/>
      <c r="AV308" s="80"/>
      <c r="AW308" s="82" t="s">
        <v>117</v>
      </c>
      <c r="AX308" s="82" t="s">
        <v>117</v>
      </c>
      <c r="AY308" s="82" t="s">
        <v>117</v>
      </c>
      <c r="AZ308" s="137"/>
      <c r="BA308" s="137"/>
      <c r="BB308" s="137"/>
      <c r="BC308" s="137"/>
      <c r="BD308" s="203"/>
      <c r="BE308" s="390"/>
      <c r="BF308" s="390"/>
      <c r="BG308" s="94" t="str">
        <f>IF(OR(Table14[[#This Row],[Volts]]&gt;50,Table14[[#This Row],[Amps]]&gt;100),"Yes","No")</f>
        <v>No</v>
      </c>
      <c r="BH308" s="80" t="s">
        <v>116</v>
      </c>
      <c r="BI308" s="80" t="s">
        <v>117</v>
      </c>
      <c r="BJ308" s="80" t="s">
        <v>115</v>
      </c>
      <c r="BK308" s="95"/>
      <c r="BL308" s="72" t="str">
        <f>CONCATENATE($BL$5,Table14[[#This Row],[WBS Name]])</f>
        <v>C_LBHB</v>
      </c>
      <c r="BM308" s="154"/>
      <c r="BN308" s="154"/>
      <c r="BO308" s="154"/>
      <c r="BP308" s="154"/>
      <c r="BQ308" s="154"/>
      <c r="BR308" s="154"/>
      <c r="BS308" s="154"/>
      <c r="BT308" s="154"/>
      <c r="BU308" s="154"/>
      <c r="BV308" s="154"/>
      <c r="BW308" s="154"/>
      <c r="BX308" s="154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4"/>
      <c r="CK308" s="154"/>
      <c r="CL308" s="154"/>
      <c r="CM308" s="154"/>
      <c r="CN308" s="154"/>
      <c r="CO308" s="154"/>
      <c r="CP308" s="154"/>
      <c r="CQ308" s="154"/>
      <c r="CR308" s="154"/>
      <c r="CS308" s="154"/>
      <c r="CT308" s="154"/>
      <c r="CU308" s="154"/>
      <c r="CV308" s="154"/>
      <c r="CW308" s="154"/>
      <c r="CX308" s="154"/>
      <c r="CY308" s="154"/>
      <c r="CZ308" s="154"/>
      <c r="DA308" s="154"/>
    </row>
    <row r="309" spans="1:105" ht="25.85" x14ac:dyDescent="0.2">
      <c r="A309" s="20" t="s">
        <v>814</v>
      </c>
      <c r="B309" s="73">
        <f t="shared" si="24"/>
        <v>121.2</v>
      </c>
      <c r="C309" s="69" t="str">
        <f t="shared" si="25"/>
        <v>121.2.04</v>
      </c>
      <c r="D309" s="19" t="s">
        <v>812</v>
      </c>
      <c r="E309" s="19" t="s">
        <v>334</v>
      </c>
      <c r="F309" s="20" t="s">
        <v>593</v>
      </c>
      <c r="G309" s="20" t="s">
        <v>15</v>
      </c>
      <c r="H309" s="20"/>
      <c r="I309" s="22" t="s">
        <v>749</v>
      </c>
      <c r="J309" s="20" t="s">
        <v>815</v>
      </c>
      <c r="K309" s="20"/>
      <c r="L309" s="21">
        <v>33</v>
      </c>
      <c r="M309" s="80" t="s">
        <v>152</v>
      </c>
      <c r="N309" s="80" t="s">
        <v>153</v>
      </c>
      <c r="O309" s="77">
        <f t="shared" si="23"/>
        <v>0.5</v>
      </c>
      <c r="P309" s="206"/>
      <c r="Q309" s="137"/>
      <c r="R309" s="137"/>
      <c r="S309" s="137"/>
      <c r="T309" s="82"/>
      <c r="U309" s="82"/>
      <c r="V309" s="82"/>
      <c r="W309" s="92"/>
      <c r="X309" s="137"/>
      <c r="Y309" s="137"/>
      <c r="Z309" s="137"/>
      <c r="AA309" s="137"/>
      <c r="AB309" s="137"/>
      <c r="AC309" s="137"/>
      <c r="AD309" s="82" t="s">
        <v>816</v>
      </c>
      <c r="AE309" s="93">
        <v>0.3066666666666667</v>
      </c>
      <c r="AF309" s="84">
        <f>Table14[[#This Row],[Quantity]]*Table14[[#This Row],[Heat Load (KW)]]</f>
        <v>10.120000000000001</v>
      </c>
      <c r="AG309" s="82"/>
      <c r="AH309" s="91">
        <v>70</v>
      </c>
      <c r="AI309" s="91">
        <v>75</v>
      </c>
      <c r="AJ309" s="137"/>
      <c r="AK309" s="137"/>
      <c r="AL309" s="203"/>
      <c r="AM309" s="82"/>
      <c r="AN309" s="82"/>
      <c r="AO309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09" s="192">
        <f>Table14[[#This Row],[Volt-Amperes]]*Table14[[#This Row],[Quantity]]/1000</f>
        <v>0</v>
      </c>
      <c r="AQ309" s="86">
        <v>100</v>
      </c>
      <c r="AR309" s="74">
        <f>Table14[[#This Row],[Quantity]]*Table14[[#This Row],[Volt-Amperes]]*(10^-3)*Table14[[#This Row],[Power Factor (%)]]*0.01</f>
        <v>0</v>
      </c>
      <c r="AS309" s="211"/>
      <c r="AT309" s="211"/>
      <c r="AU309" s="103"/>
      <c r="AV309" s="80"/>
      <c r="AW309" s="86" t="s">
        <v>117</v>
      </c>
      <c r="AX309" s="86" t="s">
        <v>117</v>
      </c>
      <c r="AY309" s="86" t="s">
        <v>117</v>
      </c>
      <c r="AZ309" s="137"/>
      <c r="BA309" s="137"/>
      <c r="BB309" s="137"/>
      <c r="BC309" s="137"/>
      <c r="BD309" s="206"/>
      <c r="BE309" s="205"/>
      <c r="BF309" s="205"/>
      <c r="BG309" s="94" t="str">
        <f>IF(OR(Table14[[#This Row],[Volts]]&gt;50,Table14[[#This Row],[Amps]]&gt;100),"Yes","No")</f>
        <v>No</v>
      </c>
      <c r="BH309" s="81" t="s">
        <v>117</v>
      </c>
      <c r="BI309" s="81" t="s">
        <v>117</v>
      </c>
      <c r="BJ309" s="81" t="s">
        <v>115</v>
      </c>
      <c r="BK309" s="89" t="s">
        <v>817</v>
      </c>
      <c r="BL309" s="72" t="str">
        <f>CONCATENATE($BL$5,Table14[[#This Row],[WBS Name]])</f>
        <v>C_LBHB</v>
      </c>
      <c r="BM309" s="154"/>
      <c r="BN309" s="154"/>
      <c r="BO309" s="154"/>
      <c r="BP309" s="154"/>
      <c r="BQ309" s="154"/>
      <c r="BR309" s="154"/>
      <c r="BS309" s="154"/>
      <c r="BT309" s="154"/>
      <c r="BU309" s="154"/>
      <c r="BV309" s="154"/>
      <c r="BW309" s="154"/>
      <c r="BX309" s="154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4"/>
      <c r="CM309" s="154"/>
      <c r="CN309" s="154"/>
      <c r="CO309" s="154"/>
      <c r="CP309" s="154"/>
      <c r="CQ309" s="154"/>
      <c r="CR309" s="154"/>
      <c r="CS309" s="154"/>
      <c r="CT309" s="154"/>
      <c r="CU309" s="154"/>
      <c r="CV309" s="154"/>
      <c r="CW309" s="154"/>
      <c r="CX309" s="154"/>
      <c r="CY309" s="154"/>
      <c r="CZ309" s="154"/>
      <c r="DA309" s="154"/>
    </row>
    <row r="310" spans="1:105" ht="25.85" x14ac:dyDescent="0.2">
      <c r="A310" s="20" t="s">
        <v>818</v>
      </c>
      <c r="B310" s="73">
        <f t="shared" si="24"/>
        <v>121.2</v>
      </c>
      <c r="C310" s="69" t="str">
        <f t="shared" si="25"/>
        <v>121.2.04</v>
      </c>
      <c r="D310" s="19" t="s">
        <v>812</v>
      </c>
      <c r="E310" s="19" t="s">
        <v>334</v>
      </c>
      <c r="F310" s="20" t="s">
        <v>335</v>
      </c>
      <c r="G310" s="20" t="s">
        <v>13</v>
      </c>
      <c r="H310" s="20"/>
      <c r="I310" s="22" t="s">
        <v>749</v>
      </c>
      <c r="J310" s="20" t="s">
        <v>819</v>
      </c>
      <c r="K310" s="20"/>
      <c r="L310" s="21">
        <v>36</v>
      </c>
      <c r="M310" s="80" t="s">
        <v>106</v>
      </c>
      <c r="N310" s="80" t="s">
        <v>143</v>
      </c>
      <c r="O310" s="77">
        <f t="shared" si="23"/>
        <v>0.25</v>
      </c>
      <c r="P310" s="206"/>
      <c r="Q310" s="137"/>
      <c r="R310" s="137"/>
      <c r="S310" s="137"/>
      <c r="T310" s="82"/>
      <c r="U310" s="82"/>
      <c r="V310" s="82"/>
      <c r="W310" s="92"/>
      <c r="X310" s="137"/>
      <c r="Y310" s="137"/>
      <c r="Z310" s="137"/>
      <c r="AA310" s="137"/>
      <c r="AB310" s="137"/>
      <c r="AC310" s="137"/>
      <c r="AD310" s="82" t="s">
        <v>816</v>
      </c>
      <c r="AE310" s="93">
        <v>0.45833333333333331</v>
      </c>
      <c r="AF310" s="84">
        <f>Table14[[#This Row],[Quantity]]*Table14[[#This Row],[Heat Load (KW)]]</f>
        <v>16.5</v>
      </c>
      <c r="AG310" s="82"/>
      <c r="AH310" s="91">
        <v>70</v>
      </c>
      <c r="AI310" s="91">
        <v>75</v>
      </c>
      <c r="AJ310" s="137"/>
      <c r="AK310" s="137"/>
      <c r="AL310" s="203"/>
      <c r="AM310" s="82"/>
      <c r="AN310" s="82"/>
      <c r="AO310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10" s="192">
        <f>Table14[[#This Row],[Volt-Amperes]]*Table14[[#This Row],[Quantity]]/1000</f>
        <v>0</v>
      </c>
      <c r="AQ310" s="86">
        <v>100</v>
      </c>
      <c r="AR310" s="74">
        <f>Table14[[#This Row],[Quantity]]*Table14[[#This Row],[Volt-Amperes]]*(10^-3)*Table14[[#This Row],[Power Factor (%)]]*0.01</f>
        <v>0</v>
      </c>
      <c r="AS310" s="211"/>
      <c r="AT310" s="211"/>
      <c r="AU310" s="103"/>
      <c r="AV310" s="80"/>
      <c r="AW310" s="86" t="s">
        <v>117</v>
      </c>
      <c r="AX310" s="86" t="s">
        <v>117</v>
      </c>
      <c r="AY310" s="86" t="s">
        <v>117</v>
      </c>
      <c r="AZ310" s="137"/>
      <c r="BA310" s="137"/>
      <c r="BB310" s="137"/>
      <c r="BC310" s="137"/>
      <c r="BD310" s="206"/>
      <c r="BE310" s="205"/>
      <c r="BF310" s="205"/>
      <c r="BG310" s="94" t="str">
        <f>IF(OR(Table14[[#This Row],[Volts]]&gt;50,Table14[[#This Row],[Amps]]&gt;100),"Yes","No")</f>
        <v>No</v>
      </c>
      <c r="BH310" s="81" t="s">
        <v>117</v>
      </c>
      <c r="BI310" s="81" t="s">
        <v>117</v>
      </c>
      <c r="BJ310" s="81" t="s">
        <v>115</v>
      </c>
      <c r="BK310" s="89" t="s">
        <v>820</v>
      </c>
      <c r="BL310" s="72" t="str">
        <f>CONCATENATE($BL$5,Table14[[#This Row],[WBS Name]])</f>
        <v>C_LBHB</v>
      </c>
      <c r="BM310" s="154"/>
      <c r="BN310" s="154"/>
      <c r="BO310" s="154"/>
      <c r="BP310" s="154"/>
      <c r="BQ310" s="154"/>
      <c r="BR310" s="154"/>
      <c r="BS310" s="154"/>
      <c r="BT310" s="154"/>
      <c r="BU310" s="154"/>
      <c r="BV310" s="154"/>
      <c r="BW310" s="154"/>
      <c r="BX310" s="154"/>
      <c r="BY310" s="154"/>
      <c r="BZ310" s="154"/>
      <c r="CA310" s="154"/>
      <c r="CB310" s="154"/>
      <c r="CC310" s="154"/>
      <c r="CD310" s="154"/>
      <c r="CE310" s="154"/>
      <c r="CF310" s="154"/>
      <c r="CG310" s="154"/>
      <c r="CH310" s="154"/>
      <c r="CI310" s="154"/>
      <c r="CJ310" s="154"/>
      <c r="CK310" s="154"/>
      <c r="CL310" s="154"/>
      <c r="CM310" s="154"/>
      <c r="CN310" s="154"/>
      <c r="CO310" s="154"/>
      <c r="CP310" s="154"/>
      <c r="CQ310" s="154"/>
      <c r="CR310" s="154"/>
      <c r="CS310" s="154"/>
      <c r="CT310" s="154"/>
      <c r="CU310" s="154"/>
      <c r="CV310" s="154"/>
      <c r="CW310" s="154"/>
      <c r="CX310" s="154"/>
      <c r="CY310" s="154"/>
      <c r="CZ310" s="154"/>
      <c r="DA310" s="154"/>
    </row>
    <row r="311" spans="1:105" ht="12.9" x14ac:dyDescent="0.2">
      <c r="A311" s="20" t="s">
        <v>821</v>
      </c>
      <c r="B311" s="73">
        <f t="shared" si="24"/>
        <v>121.2</v>
      </c>
      <c r="C311" s="69" t="str">
        <f t="shared" si="25"/>
        <v>121.2.03</v>
      </c>
      <c r="D311" s="19" t="s">
        <v>822</v>
      </c>
      <c r="E311" s="19" t="s">
        <v>334</v>
      </c>
      <c r="F311" s="20" t="s">
        <v>534</v>
      </c>
      <c r="G311" s="20" t="s">
        <v>16</v>
      </c>
      <c r="H311" s="20"/>
      <c r="I311" s="22" t="s">
        <v>796</v>
      </c>
      <c r="J311" s="20"/>
      <c r="K311" s="20"/>
      <c r="L311" s="173">
        <v>2</v>
      </c>
      <c r="M311" s="80" t="s">
        <v>253</v>
      </c>
      <c r="N311" s="80" t="s">
        <v>107</v>
      </c>
      <c r="O311" s="77">
        <f t="shared" si="23"/>
        <v>0.05</v>
      </c>
      <c r="P311" s="81" t="s">
        <v>108</v>
      </c>
      <c r="Q311" s="82">
        <v>212.6</v>
      </c>
      <c r="R311" s="82">
        <v>86.6</v>
      </c>
      <c r="S311" s="82">
        <v>112.2</v>
      </c>
      <c r="T311" s="82">
        <v>26400</v>
      </c>
      <c r="U311" s="251"/>
      <c r="V311" s="82" t="s">
        <v>204</v>
      </c>
      <c r="W311" s="82" t="s">
        <v>109</v>
      </c>
      <c r="X311" s="137"/>
      <c r="Y311" s="137"/>
      <c r="Z311" s="137"/>
      <c r="AA311" s="137"/>
      <c r="AB311" s="137"/>
      <c r="AC311" s="137"/>
      <c r="AD311" s="82"/>
      <c r="AE311" s="82"/>
      <c r="AF311" s="84">
        <f>Table14[[#This Row],[Quantity]]*Table14[[#This Row],[Heat Load (KW)]]</f>
        <v>0</v>
      </c>
      <c r="AG311" s="137"/>
      <c r="AH311" s="91"/>
      <c r="AI311" s="91"/>
      <c r="AJ311" s="137"/>
      <c r="AK311" s="137"/>
      <c r="AL311" s="203"/>
      <c r="AM311" s="82"/>
      <c r="AN311" s="187"/>
      <c r="AO311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11" s="192">
        <f>Table14[[#This Row],[Volt-Amperes]]*Table14[[#This Row],[Quantity]]/1000</f>
        <v>0</v>
      </c>
      <c r="AQ311" s="86">
        <v>100</v>
      </c>
      <c r="AR311" s="74">
        <f>Table14[[#This Row],[Quantity]]*Table14[[#This Row],[Volt-Amperes]]*(10^-3)*Table14[[#This Row],[Power Factor (%)]]*0.01</f>
        <v>0</v>
      </c>
      <c r="AS311" s="211"/>
      <c r="AT311" s="211"/>
      <c r="AU311" s="204"/>
      <c r="AV311" s="203"/>
      <c r="AW311" s="137"/>
      <c r="AX311" s="137"/>
      <c r="AY311" s="137"/>
      <c r="AZ311" s="137"/>
      <c r="BA311" s="137"/>
      <c r="BB311" s="137"/>
      <c r="BC311" s="137"/>
      <c r="BD311" s="206"/>
      <c r="BE311" s="205"/>
      <c r="BF311" s="205"/>
      <c r="BG311" s="94" t="str">
        <f>IF(OR(Table14[[#This Row],[Volts]]&gt;50,Table14[[#This Row],[Amps]]&gt;100),"Yes","No")</f>
        <v>No</v>
      </c>
      <c r="BH311" s="86" t="s">
        <v>116</v>
      </c>
      <c r="BI311" s="86" t="s">
        <v>117</v>
      </c>
      <c r="BJ311" s="86" t="s">
        <v>115</v>
      </c>
      <c r="BK311" s="89"/>
      <c r="BL311" s="72" t="str">
        <f>CONCATENATE($BL$5,Table14[[#This Row],[WBS Name]])</f>
        <v>C_SSR</v>
      </c>
      <c r="BM311" s="154"/>
      <c r="BN311" s="154"/>
      <c r="BO311" s="154"/>
      <c r="BP311" s="154"/>
      <c r="BQ311" s="154"/>
      <c r="BR311" s="154"/>
      <c r="BS311" s="154"/>
      <c r="BT311" s="154"/>
      <c r="BU311" s="154"/>
      <c r="BV311" s="154"/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4"/>
      <c r="CM311" s="154"/>
      <c r="CN311" s="154"/>
      <c r="CO311" s="154"/>
      <c r="CP311" s="154"/>
      <c r="CQ311" s="154"/>
      <c r="CR311" s="154"/>
      <c r="CS311" s="154"/>
      <c r="CT311" s="154"/>
      <c r="CU311" s="154"/>
      <c r="CV311" s="154"/>
      <c r="CW311" s="154"/>
      <c r="CX311" s="154"/>
      <c r="CY311" s="154"/>
      <c r="CZ311" s="154"/>
      <c r="DA311" s="154"/>
    </row>
    <row r="312" spans="1:105" ht="12.9" x14ac:dyDescent="0.2">
      <c r="A312" s="71" t="s">
        <v>823</v>
      </c>
      <c r="B312" s="73">
        <f t="shared" si="24"/>
        <v>121.2</v>
      </c>
      <c r="C312" s="69" t="str">
        <f t="shared" si="25"/>
        <v>121.2.03</v>
      </c>
      <c r="D312" s="70" t="s">
        <v>822</v>
      </c>
      <c r="E312" s="70" t="s">
        <v>334</v>
      </c>
      <c r="F312" s="71" t="s">
        <v>541</v>
      </c>
      <c r="G312" s="71" t="s">
        <v>17</v>
      </c>
      <c r="H312" s="71"/>
      <c r="I312" s="72" t="s">
        <v>796</v>
      </c>
      <c r="J312" s="71"/>
      <c r="K312" s="71"/>
      <c r="L312" s="132">
        <v>7</v>
      </c>
      <c r="M312" s="80" t="s">
        <v>106</v>
      </c>
      <c r="N312" s="80" t="s">
        <v>143</v>
      </c>
      <c r="O312" s="77">
        <f t="shared" si="23"/>
        <v>0.25</v>
      </c>
      <c r="P312" s="80" t="s">
        <v>108</v>
      </c>
      <c r="Q312" s="82">
        <v>255.9</v>
      </c>
      <c r="R312" s="82">
        <v>86.6</v>
      </c>
      <c r="S312" s="82">
        <v>112.2</v>
      </c>
      <c r="T312" s="82">
        <v>26400</v>
      </c>
      <c r="U312" s="251"/>
      <c r="V312" s="82" t="s">
        <v>204</v>
      </c>
      <c r="W312" s="82" t="s">
        <v>109</v>
      </c>
      <c r="X312" s="137"/>
      <c r="Y312" s="137"/>
      <c r="Z312" s="137"/>
      <c r="AA312" s="137"/>
      <c r="AB312" s="137"/>
      <c r="AC312" s="137"/>
      <c r="AD312" s="82"/>
      <c r="AE312" s="82"/>
      <c r="AF312" s="84">
        <f>Table14[[#This Row],[Quantity]]*Table14[[#This Row],[Heat Load (KW)]]</f>
        <v>0</v>
      </c>
      <c r="AG312" s="137"/>
      <c r="AH312" s="91"/>
      <c r="AI312" s="91"/>
      <c r="AJ312" s="137"/>
      <c r="AK312" s="137"/>
      <c r="AL312" s="203"/>
      <c r="AM312" s="82"/>
      <c r="AN312" s="187"/>
      <c r="AO312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12" s="192">
        <f>Table14[[#This Row],[Volt-Amperes]]*Table14[[#This Row],[Quantity]]/1000</f>
        <v>0</v>
      </c>
      <c r="AQ312" s="82">
        <v>100</v>
      </c>
      <c r="AR312" s="74">
        <f>Table14[[#This Row],[Quantity]]*Table14[[#This Row],[Volt-Amperes]]*(10^-3)*Table14[[#This Row],[Power Factor (%)]]*0.01</f>
        <v>0</v>
      </c>
      <c r="AS312" s="251"/>
      <c r="AT312" s="251"/>
      <c r="AU312" s="103"/>
      <c r="AV312" s="80"/>
      <c r="AW312" s="82" t="s">
        <v>117</v>
      </c>
      <c r="AX312" s="82" t="s">
        <v>117</v>
      </c>
      <c r="AY312" s="82" t="s">
        <v>117</v>
      </c>
      <c r="AZ312" s="137"/>
      <c r="BA312" s="137"/>
      <c r="BB312" s="137"/>
      <c r="BC312" s="137"/>
      <c r="BD312" s="203"/>
      <c r="BE312" s="390"/>
      <c r="BF312" s="390"/>
      <c r="BG312" s="94" t="str">
        <f>IF(OR(Table14[[#This Row],[Volts]]&gt;50,Table14[[#This Row],[Amps]]&gt;100),"Yes","No")</f>
        <v>No</v>
      </c>
      <c r="BH312" s="82" t="s">
        <v>116</v>
      </c>
      <c r="BI312" s="82" t="s">
        <v>117</v>
      </c>
      <c r="BJ312" s="82" t="s">
        <v>115</v>
      </c>
      <c r="BK312" s="95"/>
      <c r="BL312" s="72" t="str">
        <f>CONCATENATE($BL$5,Table14[[#This Row],[WBS Name]])</f>
        <v>C_SSR</v>
      </c>
      <c r="BM312" s="154"/>
      <c r="BN312" s="154"/>
      <c r="BO312" s="154"/>
      <c r="BP312" s="154"/>
      <c r="BQ312" s="154"/>
      <c r="BR312" s="154"/>
      <c r="BS312" s="154"/>
      <c r="BT312" s="154"/>
      <c r="BU312" s="154"/>
      <c r="BV312" s="154"/>
      <c r="BW312" s="154"/>
      <c r="BX312" s="154"/>
      <c r="BY312" s="154"/>
      <c r="BZ312" s="154"/>
      <c r="CA312" s="154"/>
      <c r="CB312" s="154"/>
      <c r="CC312" s="154"/>
      <c r="CD312" s="154"/>
      <c r="CE312" s="154"/>
      <c r="CF312" s="154"/>
      <c r="CG312" s="154"/>
      <c r="CH312" s="154"/>
      <c r="CI312" s="154"/>
      <c r="CJ312" s="154"/>
      <c r="CK312" s="154"/>
      <c r="CL312" s="154"/>
      <c r="CM312" s="154"/>
      <c r="CN312" s="154"/>
      <c r="CO312" s="154"/>
      <c r="CP312" s="154"/>
      <c r="CQ312" s="154"/>
      <c r="CR312" s="154"/>
      <c r="CS312" s="154"/>
      <c r="CT312" s="154"/>
      <c r="CU312" s="154"/>
      <c r="CV312" s="154"/>
      <c r="CW312" s="154"/>
      <c r="CX312" s="154"/>
      <c r="CY312" s="154"/>
      <c r="CZ312" s="154"/>
      <c r="DA312" s="154"/>
    </row>
    <row r="313" spans="1:105" ht="26.5" thickBot="1" x14ac:dyDescent="0.25">
      <c r="A313" s="71" t="s">
        <v>824</v>
      </c>
      <c r="B313" s="73">
        <f t="shared" si="24"/>
        <v>121.2</v>
      </c>
      <c r="C313" s="69" t="str">
        <f t="shared" si="25"/>
        <v>121.2.03</v>
      </c>
      <c r="D313" s="70" t="s">
        <v>822</v>
      </c>
      <c r="E313" s="70" t="s">
        <v>334</v>
      </c>
      <c r="F313" s="71" t="s">
        <v>534</v>
      </c>
      <c r="G313" s="71" t="s">
        <v>16</v>
      </c>
      <c r="H313" s="71"/>
      <c r="I313" s="72" t="s">
        <v>749</v>
      </c>
      <c r="J313" s="92" t="s">
        <v>825</v>
      </c>
      <c r="K313" s="71"/>
      <c r="L313" s="132">
        <v>16</v>
      </c>
      <c r="M313" s="80" t="s">
        <v>253</v>
      </c>
      <c r="N313" s="80" t="s">
        <v>143</v>
      </c>
      <c r="O313" s="77">
        <f t="shared" si="23"/>
        <v>0.25</v>
      </c>
      <c r="P313" s="203"/>
      <c r="Q313" s="137"/>
      <c r="R313" s="137"/>
      <c r="S313" s="137"/>
      <c r="T313" s="82"/>
      <c r="U313" s="82"/>
      <c r="V313" s="82"/>
      <c r="W313" s="82"/>
      <c r="X313" s="137"/>
      <c r="Y313" s="137"/>
      <c r="Z313" s="137"/>
      <c r="AA313" s="137"/>
      <c r="AB313" s="137"/>
      <c r="AC313" s="137"/>
      <c r="AD313" s="82" t="s">
        <v>816</v>
      </c>
      <c r="AE313" s="82">
        <v>5.0999999999999997E-2</v>
      </c>
      <c r="AF313" s="84">
        <f>Table14[[#This Row],[Quantity]]*Table14[[#This Row],[Heat Load (KW)]]</f>
        <v>0.81599999999999995</v>
      </c>
      <c r="AG313" s="137"/>
      <c r="AH313" s="91">
        <v>70</v>
      </c>
      <c r="AI313" s="91">
        <v>75</v>
      </c>
      <c r="AJ313" s="137"/>
      <c r="AK313" s="137"/>
      <c r="AL313" s="203"/>
      <c r="AM313" s="82"/>
      <c r="AN313" s="187"/>
      <c r="AO313" s="1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13" s="192">
        <f>Table14[[#This Row],[Volt-Amperes]]*Table14[[#This Row],[Quantity]]/1000</f>
        <v>0</v>
      </c>
      <c r="AQ313" s="82">
        <v>100</v>
      </c>
      <c r="AR313" s="74">
        <f>Table14[[#This Row],[Quantity]]*Table14[[#This Row],[Volt-Amperes]]*(10^-3)*Table14[[#This Row],[Power Factor (%)]]*0.01</f>
        <v>0</v>
      </c>
      <c r="AS313" s="251"/>
      <c r="AT313" s="251"/>
      <c r="AU313" s="103"/>
      <c r="AV313" s="80"/>
      <c r="AW313" s="82" t="s">
        <v>117</v>
      </c>
      <c r="AX313" s="82" t="s">
        <v>117</v>
      </c>
      <c r="AY313" s="82" t="s">
        <v>117</v>
      </c>
      <c r="AZ313" s="137"/>
      <c r="BA313" s="137"/>
      <c r="BB313" s="137"/>
      <c r="BC313" s="137"/>
      <c r="BD313" s="203"/>
      <c r="BE313" s="390"/>
      <c r="BF313" s="390"/>
      <c r="BG313" s="94" t="str">
        <f>IF(OR(Table14[[#This Row],[Volts]]&gt;50,Table14[[#This Row],[Amps]]&gt;100),"Yes","No")</f>
        <v>No</v>
      </c>
      <c r="BH313" s="82" t="s">
        <v>117</v>
      </c>
      <c r="BI313" s="82" t="s">
        <v>117</v>
      </c>
      <c r="BJ313" s="82" t="s">
        <v>115</v>
      </c>
      <c r="BK313" s="95" t="s">
        <v>826</v>
      </c>
      <c r="BL313" s="72" t="str">
        <f>CONCATENATE($BL$5,Table14[[#This Row],[WBS Name]])</f>
        <v>C_SSR</v>
      </c>
      <c r="BM313" s="154"/>
      <c r="BN313" s="154"/>
      <c r="BO313" s="154"/>
      <c r="BP313" s="154"/>
      <c r="BQ313" s="154"/>
      <c r="BR313" s="154"/>
      <c r="BS313" s="154"/>
      <c r="BT313" s="154"/>
      <c r="BU313" s="154"/>
      <c r="BV313" s="154"/>
      <c r="BW313" s="154"/>
      <c r="BX313" s="154"/>
      <c r="BY313" s="154"/>
      <c r="BZ313" s="154"/>
      <c r="CA313" s="154"/>
      <c r="CB313" s="154"/>
      <c r="CC313" s="154"/>
      <c r="CD313" s="154"/>
      <c r="CE313" s="154"/>
      <c r="CF313" s="154"/>
      <c r="CG313" s="154"/>
      <c r="CH313" s="154"/>
      <c r="CI313" s="154"/>
      <c r="CJ313" s="154"/>
      <c r="CK313" s="154"/>
      <c r="CL313" s="154"/>
      <c r="CM313" s="154"/>
      <c r="CN313" s="154"/>
      <c r="CO313" s="154"/>
      <c r="CP313" s="154"/>
      <c r="CQ313" s="154"/>
      <c r="CR313" s="154"/>
      <c r="CS313" s="154"/>
      <c r="CT313" s="154"/>
      <c r="CU313" s="154"/>
      <c r="CV313" s="154"/>
      <c r="CW313" s="154"/>
      <c r="CX313" s="154"/>
      <c r="CY313" s="154"/>
      <c r="CZ313" s="154"/>
      <c r="DA313" s="154"/>
    </row>
    <row r="314" spans="1:105" ht="26.5" thickTop="1" x14ac:dyDescent="0.2">
      <c r="A314" s="284" t="s">
        <v>827</v>
      </c>
      <c r="B314" s="285">
        <f t="shared" si="24"/>
        <v>121.2</v>
      </c>
      <c r="C314" s="286" t="str">
        <f t="shared" si="25"/>
        <v>121.2.03</v>
      </c>
      <c r="D314" s="287" t="s">
        <v>822</v>
      </c>
      <c r="E314" s="287" t="s">
        <v>334</v>
      </c>
      <c r="F314" s="288" t="s">
        <v>541</v>
      </c>
      <c r="G314" s="288" t="s">
        <v>17</v>
      </c>
      <c r="H314" s="288"/>
      <c r="I314" s="289" t="s">
        <v>749</v>
      </c>
      <c r="J314" s="288" t="s">
        <v>828</v>
      </c>
      <c r="K314" s="71"/>
      <c r="L314" s="394">
        <v>35</v>
      </c>
      <c r="M314" s="364" t="s">
        <v>106</v>
      </c>
      <c r="N314" s="364" t="s">
        <v>143</v>
      </c>
      <c r="O314" s="356">
        <f t="shared" si="23"/>
        <v>0.25</v>
      </c>
      <c r="P314" s="368"/>
      <c r="Q314" s="309"/>
      <c r="R314" s="309"/>
      <c r="S314" s="309"/>
      <c r="T314" s="306"/>
      <c r="U314" s="306"/>
      <c r="V314" s="306"/>
      <c r="W314" s="306"/>
      <c r="X314" s="309"/>
      <c r="Y314" s="309"/>
      <c r="Z314" s="309"/>
      <c r="AA314" s="309"/>
      <c r="AB314" s="137"/>
      <c r="AC314" s="309"/>
      <c r="AD314" s="306" t="s">
        <v>816</v>
      </c>
      <c r="AE314" s="306">
        <v>0.18</v>
      </c>
      <c r="AF314" s="367">
        <f>Table14[[#This Row],[Quantity]]*Table14[[#This Row],[Heat Load (KW)]]</f>
        <v>6.3</v>
      </c>
      <c r="AG314" s="309"/>
      <c r="AH314" s="333">
        <v>70</v>
      </c>
      <c r="AI314" s="333">
        <v>75</v>
      </c>
      <c r="AJ314" s="309"/>
      <c r="AK314" s="309"/>
      <c r="AL314" s="368"/>
      <c r="AM314" s="306"/>
      <c r="AN314" s="370"/>
      <c r="AO314" s="350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14" s="353">
        <f>Table14[[#This Row],[Volt-Amperes]]*Table14[[#This Row],[Quantity]]/1000</f>
        <v>0</v>
      </c>
      <c r="AQ314" s="306">
        <v>100</v>
      </c>
      <c r="AR314" s="354">
        <f>Table14[[#This Row],[Quantity]]*Table14[[#This Row],[Volt-Amperes]]*(10^-3)*Table14[[#This Row],[Power Factor (%)]]*0.01</f>
        <v>0</v>
      </c>
      <c r="AS314" s="388"/>
      <c r="AT314" s="388"/>
      <c r="AU314" s="308"/>
      <c r="AV314" s="364"/>
      <c r="AW314" s="306" t="s">
        <v>117</v>
      </c>
      <c r="AX314" s="306" t="s">
        <v>117</v>
      </c>
      <c r="AY314" s="306" t="s">
        <v>117</v>
      </c>
      <c r="AZ314" s="309"/>
      <c r="BA314" s="309"/>
      <c r="BB314" s="309"/>
      <c r="BC314" s="309"/>
      <c r="BD314" s="368"/>
      <c r="BE314" s="389"/>
      <c r="BF314" s="389"/>
      <c r="BG314" s="362" t="str">
        <f>IF(OR(Table14[[#This Row],[Volts]]&gt;50,Table14[[#This Row],[Amps]]&gt;100),"Yes","No")</f>
        <v>No</v>
      </c>
      <c r="BH314" s="306" t="s">
        <v>117</v>
      </c>
      <c r="BI314" s="306" t="s">
        <v>117</v>
      </c>
      <c r="BJ314" s="306" t="s">
        <v>115</v>
      </c>
      <c r="BK314" s="373" t="s">
        <v>829</v>
      </c>
      <c r="BL314" s="72" t="str">
        <f>CONCATENATE($BL$5,Table14[[#This Row],[WBS Name]])</f>
        <v>C_SSR</v>
      </c>
      <c r="BM314" s="154"/>
      <c r="BN314" s="154"/>
      <c r="BO314" s="154"/>
      <c r="BP314" s="154"/>
      <c r="BQ314" s="154"/>
      <c r="BR314" s="154"/>
      <c r="BS314" s="154"/>
      <c r="BT314" s="154"/>
      <c r="BU314" s="154"/>
      <c r="BV314" s="154"/>
      <c r="BW314" s="154"/>
      <c r="BX314" s="154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4"/>
      <c r="CK314" s="154"/>
      <c r="CL314" s="154"/>
      <c r="CM314" s="154"/>
      <c r="CN314" s="154"/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</row>
    <row r="315" spans="1:105" ht="25.85" x14ac:dyDescent="0.2">
      <c r="A315" s="290" t="s">
        <v>830</v>
      </c>
      <c r="B315" s="73">
        <f t="shared" si="24"/>
        <v>121.2</v>
      </c>
      <c r="C315" s="69" t="s">
        <v>831</v>
      </c>
      <c r="D315" s="70" t="s">
        <v>239</v>
      </c>
      <c r="E315" s="70" t="s">
        <v>239</v>
      </c>
      <c r="F315" s="71" t="s">
        <v>240</v>
      </c>
      <c r="G315" s="71" t="s">
        <v>832</v>
      </c>
      <c r="H315" s="71"/>
      <c r="I315" s="72" t="s">
        <v>833</v>
      </c>
      <c r="J315" s="71"/>
      <c r="K315" s="71"/>
      <c r="L315" s="54">
        <v>1</v>
      </c>
      <c r="M315" s="105" t="s">
        <v>253</v>
      </c>
      <c r="N315" s="105" t="s">
        <v>107</v>
      </c>
      <c r="O315" s="106">
        <v>0.05</v>
      </c>
      <c r="P315" s="105" t="s">
        <v>108</v>
      </c>
      <c r="Q315" s="107">
        <v>590.4</v>
      </c>
      <c r="R315" s="107">
        <v>315</v>
      </c>
      <c r="S315" s="107">
        <v>276</v>
      </c>
      <c r="T315" s="107">
        <v>165347</v>
      </c>
      <c r="U315" s="107" t="s">
        <v>834</v>
      </c>
      <c r="V315" s="107"/>
      <c r="W315" s="107" t="s">
        <v>109</v>
      </c>
      <c r="X315" s="107"/>
      <c r="Y315" s="107"/>
      <c r="Z315" s="107"/>
      <c r="AA315" s="117"/>
      <c r="AB315" s="86"/>
      <c r="AC315" s="107"/>
      <c r="AD315" s="107" t="s">
        <v>803</v>
      </c>
      <c r="AE315" s="118"/>
      <c r="AF315" s="110">
        <v>0</v>
      </c>
      <c r="AG315" s="107"/>
      <c r="AH315" s="118">
        <v>60</v>
      </c>
      <c r="AI315" s="118"/>
      <c r="AJ315" s="118"/>
      <c r="AK315" s="118"/>
      <c r="AL315" s="105" t="s">
        <v>154</v>
      </c>
      <c r="AM315" s="107">
        <v>480</v>
      </c>
      <c r="AN315" s="111">
        <v>70</v>
      </c>
      <c r="AO315" s="112">
        <v>58196.907134314271</v>
      </c>
      <c r="AP315" s="193">
        <v>58.196907134314273</v>
      </c>
      <c r="AQ315" s="82">
        <v>100</v>
      </c>
      <c r="AR315" s="113">
        <v>58.196907134314273</v>
      </c>
      <c r="AS315" s="107"/>
      <c r="AT315" s="107"/>
      <c r="AU315" s="103"/>
      <c r="AV315" s="105"/>
      <c r="AW315" s="107" t="s">
        <v>116</v>
      </c>
      <c r="AX315" s="107"/>
      <c r="AY315" s="107"/>
      <c r="AZ315" s="137"/>
      <c r="BA315" s="137"/>
      <c r="BB315" s="137"/>
      <c r="BC315" s="137"/>
      <c r="BD315" s="105"/>
      <c r="BE315" s="116"/>
      <c r="BF315" s="116"/>
      <c r="BG315" s="359" t="str">
        <f>IF(OR(Table14[[#This Row],[Volts]]&gt;50,Table14[[#This Row],[Amps]]&gt;100),"Yes","No")</f>
        <v>Yes</v>
      </c>
      <c r="BH315" s="119" t="s">
        <v>117</v>
      </c>
      <c r="BI315" s="119"/>
      <c r="BJ315" s="119"/>
      <c r="BK315" s="313" t="s">
        <v>835</v>
      </c>
      <c r="BL315" s="72" t="str">
        <f>CONCATENATE($BL$5,Table14[[#This Row],[WBS Name]])</f>
        <v>C_CP</v>
      </c>
      <c r="BM315" s="154"/>
      <c r="BN315" s="154"/>
      <c r="BO315" s="154"/>
      <c r="BP315" s="154"/>
      <c r="BQ315" s="154"/>
      <c r="BR315" s="154"/>
      <c r="BS315" s="154"/>
      <c r="BT315" s="154"/>
      <c r="BU315" s="154"/>
      <c r="BV315" s="154"/>
      <c r="BW315" s="154"/>
      <c r="BX315" s="154"/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54"/>
      <c r="CO315" s="154"/>
      <c r="CP315" s="154"/>
      <c r="CQ315" s="154"/>
      <c r="CR315" s="154"/>
      <c r="CS315" s="154"/>
      <c r="CT315" s="154"/>
      <c r="CU315" s="154"/>
      <c r="CV315" s="154"/>
      <c r="CW315" s="154"/>
      <c r="CX315" s="154"/>
      <c r="CY315" s="154"/>
      <c r="CZ315" s="154"/>
      <c r="DA315" s="154"/>
    </row>
    <row r="316" spans="1:105" ht="25.85" x14ac:dyDescent="0.2">
      <c r="A316" s="329" t="s">
        <v>836</v>
      </c>
      <c r="B316" s="73">
        <f t="shared" ref="B316:B343" si="26">VLOOKUP($D316,WBSIDs,2,FALSE)</f>
        <v>121.2</v>
      </c>
      <c r="C316" s="69" t="str">
        <f t="shared" ref="C316:C342" si="27">VLOOKUP($D316,WBS,2,FALSE)</f>
        <v>121.2.05</v>
      </c>
      <c r="D316" s="70" t="s">
        <v>239</v>
      </c>
      <c r="E316" s="70" t="s">
        <v>239</v>
      </c>
      <c r="F316" s="71" t="s">
        <v>240</v>
      </c>
      <c r="G316" s="71" t="s">
        <v>832</v>
      </c>
      <c r="H316" s="71"/>
      <c r="I316" s="72" t="s">
        <v>833</v>
      </c>
      <c r="J316" s="71"/>
      <c r="K316" s="71"/>
      <c r="L316" s="54">
        <v>1</v>
      </c>
      <c r="M316" s="105" t="s">
        <v>253</v>
      </c>
      <c r="N316" s="105" t="s">
        <v>107</v>
      </c>
      <c r="O316" s="106">
        <f t="shared" ref="O316:O344" si="28">VLOOKUP($N316,SourceReq,2,FALSE)</f>
        <v>0.05</v>
      </c>
      <c r="P316" s="351"/>
      <c r="Q316" s="207"/>
      <c r="R316" s="207"/>
      <c r="S316" s="207"/>
      <c r="T316" s="107"/>
      <c r="U316" s="107"/>
      <c r="V316" s="107"/>
      <c r="W316" s="107"/>
      <c r="X316" s="107">
        <v>78</v>
      </c>
      <c r="Y316" s="107">
        <v>68</v>
      </c>
      <c r="Z316" s="107">
        <v>55</v>
      </c>
      <c r="AA316" s="117"/>
      <c r="AB316" s="107"/>
      <c r="AC316" s="107"/>
      <c r="AD316" s="107"/>
      <c r="AE316" s="107"/>
      <c r="AF316" s="110">
        <f>Table14[[#This Row],[Quantity]]*Table14[[#This Row],[Heat Load (KW)]]</f>
        <v>0</v>
      </c>
      <c r="AG316" s="107"/>
      <c r="AH316" s="118"/>
      <c r="AI316" s="118"/>
      <c r="AJ316" s="107"/>
      <c r="AK316" s="107"/>
      <c r="AL316" s="105" t="s">
        <v>698</v>
      </c>
      <c r="AM316" s="107">
        <v>240</v>
      </c>
      <c r="AN316" s="111">
        <v>10</v>
      </c>
      <c r="AO316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2400</v>
      </c>
      <c r="AP316" s="193">
        <f>Table14[[#This Row],[Volt-Amperes]]*Table14[[#This Row],[Quantity]]/1000</f>
        <v>2.4</v>
      </c>
      <c r="AQ316" s="82">
        <v>100</v>
      </c>
      <c r="AR316" s="113">
        <f>Table14[[#This Row],[Quantity]]*Table14[[#This Row],[Volt-Amperes]]*(10^-3)*Table14[[#This Row],[Power Factor (%)]]*0.01</f>
        <v>2.4</v>
      </c>
      <c r="AS316" s="107"/>
      <c r="AT316" s="107"/>
      <c r="AU316" s="103"/>
      <c r="AV316" s="105"/>
      <c r="AW316" s="107" t="s">
        <v>116</v>
      </c>
      <c r="AX316" s="107"/>
      <c r="AY316" s="107"/>
      <c r="AZ316" s="137"/>
      <c r="BA316" s="137"/>
      <c r="BB316" s="137"/>
      <c r="BC316" s="137"/>
      <c r="BD316" s="105"/>
      <c r="BE316" s="116"/>
      <c r="BF316" s="116"/>
      <c r="BG316" s="359" t="str">
        <f>IF(OR(Table14[[#This Row],[Volts]]&gt;50,Table14[[#This Row],[Amps]]&gt;100),"Yes","No")</f>
        <v>Yes</v>
      </c>
      <c r="BH316" s="119" t="s">
        <v>117</v>
      </c>
      <c r="BI316" s="119"/>
      <c r="BJ316" s="119"/>
      <c r="BK316" s="313"/>
      <c r="BL316" s="72" t="str">
        <f>CONCATENATE($BL$5,Table14[[#This Row],[WBS Name]])</f>
        <v>C_CP</v>
      </c>
      <c r="BM316" s="154"/>
      <c r="BN316" s="154"/>
      <c r="BO316" s="154"/>
      <c r="BP316" s="154"/>
      <c r="BQ316" s="154"/>
      <c r="BR316" s="154"/>
      <c r="BS316" s="154"/>
      <c r="BT316" s="154"/>
      <c r="BU316" s="154"/>
      <c r="BV316" s="154"/>
      <c r="BW316" s="154"/>
      <c r="BX316" s="154"/>
      <c r="BY316" s="154"/>
      <c r="BZ316" s="154"/>
      <c r="CA316" s="154"/>
      <c r="CB316" s="154"/>
      <c r="CC316" s="154"/>
      <c r="CD316" s="154"/>
      <c r="CE316" s="154"/>
      <c r="CF316" s="154"/>
      <c r="CG316" s="154"/>
      <c r="CH316" s="154"/>
      <c r="CI316" s="154"/>
      <c r="CJ316" s="154"/>
      <c r="CK316" s="154"/>
      <c r="CL316" s="154"/>
      <c r="CM316" s="154"/>
      <c r="CN316" s="154"/>
      <c r="CO316" s="154"/>
      <c r="CP316" s="154"/>
      <c r="CQ316" s="154"/>
      <c r="CR316" s="154"/>
      <c r="CS316" s="154"/>
      <c r="CT316" s="154"/>
      <c r="CU316" s="154"/>
      <c r="CV316" s="154"/>
      <c r="CW316" s="154"/>
      <c r="CX316" s="154"/>
      <c r="CY316" s="154"/>
      <c r="CZ316" s="154"/>
      <c r="DA316" s="154"/>
    </row>
    <row r="317" spans="1:105" ht="26.5" thickBot="1" x14ac:dyDescent="0.25">
      <c r="A317" s="291" t="s">
        <v>837</v>
      </c>
      <c r="B317" s="292">
        <f t="shared" si="26"/>
        <v>121.2</v>
      </c>
      <c r="C317" s="293" t="str">
        <f t="shared" si="27"/>
        <v>121.2.05</v>
      </c>
      <c r="D317" s="294" t="s">
        <v>239</v>
      </c>
      <c r="E317" s="294" t="s">
        <v>239</v>
      </c>
      <c r="F317" s="295" t="s">
        <v>240</v>
      </c>
      <c r="G317" s="295" t="s">
        <v>832</v>
      </c>
      <c r="H317" s="295"/>
      <c r="I317" s="296" t="s">
        <v>833</v>
      </c>
      <c r="J317" s="295"/>
      <c r="K317" s="71"/>
      <c r="L317" s="395">
        <v>1</v>
      </c>
      <c r="M317" s="314" t="s">
        <v>253</v>
      </c>
      <c r="N317" s="314" t="s">
        <v>107</v>
      </c>
      <c r="O317" s="315">
        <f t="shared" si="28"/>
        <v>0.05</v>
      </c>
      <c r="P317" s="352"/>
      <c r="Q317" s="334"/>
      <c r="R317" s="334"/>
      <c r="S317" s="334"/>
      <c r="T317" s="316"/>
      <c r="U317" s="316"/>
      <c r="V317" s="316"/>
      <c r="W317" s="316"/>
      <c r="X317" s="316">
        <v>78</v>
      </c>
      <c r="Y317" s="316">
        <v>68</v>
      </c>
      <c r="Z317" s="316">
        <v>55</v>
      </c>
      <c r="AA317" s="317"/>
      <c r="AB317" s="316"/>
      <c r="AC317" s="316"/>
      <c r="AD317" s="316"/>
      <c r="AE317" s="316"/>
      <c r="AF317" s="318">
        <f>Table14[[#This Row],[Quantity]]*Table14[[#This Row],[Heat Load (KW)]]</f>
        <v>0</v>
      </c>
      <c r="AG317" s="316"/>
      <c r="AH317" s="330"/>
      <c r="AI317" s="330"/>
      <c r="AJ317" s="316"/>
      <c r="AK317" s="316"/>
      <c r="AL317" s="314" t="s">
        <v>114</v>
      </c>
      <c r="AM317" s="316">
        <v>120</v>
      </c>
      <c r="AN317" s="320">
        <v>110</v>
      </c>
      <c r="AO317" s="321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13200</v>
      </c>
      <c r="AP317" s="322">
        <f>Table14[[#This Row],[Volt-Amperes]]*Table14[[#This Row],[Quantity]]/1000</f>
        <v>13.2</v>
      </c>
      <c r="AQ317" s="323">
        <v>100</v>
      </c>
      <c r="AR317" s="324">
        <f>Table14[[#This Row],[Quantity]]*Table14[[#This Row],[Volt-Amperes]]*(10^-3)*Table14[[#This Row],[Power Factor (%)]]*0.01</f>
        <v>13.200000000000001</v>
      </c>
      <c r="AS317" s="316"/>
      <c r="AT317" s="316"/>
      <c r="AU317" s="325"/>
      <c r="AV317" s="314"/>
      <c r="AW317" s="316" t="s">
        <v>116</v>
      </c>
      <c r="AX317" s="316"/>
      <c r="AY317" s="316"/>
      <c r="AZ317" s="319"/>
      <c r="BA317" s="319"/>
      <c r="BB317" s="319"/>
      <c r="BC317" s="319"/>
      <c r="BD317" s="314"/>
      <c r="BE317" s="326"/>
      <c r="BF317" s="326"/>
      <c r="BG317" s="360" t="str">
        <f>IF(OR(Table14[[#This Row],[Volts]]&gt;50,Table14[[#This Row],[Amps]]&gt;100),"Yes","No")</f>
        <v>Yes</v>
      </c>
      <c r="BH317" s="327" t="s">
        <v>117</v>
      </c>
      <c r="BI317" s="327"/>
      <c r="BJ317" s="327"/>
      <c r="BK317" s="328"/>
      <c r="BL317" s="72" t="str">
        <f>CONCATENATE($BL$5,Table14[[#This Row],[WBS Name]])</f>
        <v>C_CP</v>
      </c>
      <c r="BM317" s="154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4"/>
      <c r="CM317" s="154"/>
      <c r="CN317" s="154"/>
      <c r="CO317" s="154"/>
      <c r="CP317" s="154"/>
      <c r="CQ317" s="154"/>
      <c r="CR317" s="154"/>
      <c r="CS317" s="154"/>
      <c r="CT317" s="154"/>
      <c r="CU317" s="154"/>
      <c r="CV317" s="154"/>
      <c r="CW317" s="154"/>
      <c r="CX317" s="154"/>
      <c r="CY317" s="154"/>
      <c r="CZ317" s="154"/>
      <c r="DA317" s="154"/>
    </row>
    <row r="318" spans="1:105" ht="39.4" thickTop="1" x14ac:dyDescent="0.2">
      <c r="A318" s="284" t="s">
        <v>838</v>
      </c>
      <c r="B318" s="285">
        <f t="shared" si="26"/>
        <v>121.2</v>
      </c>
      <c r="C318" s="286" t="str">
        <f t="shared" si="27"/>
        <v>121.2.05</v>
      </c>
      <c r="D318" s="287" t="s">
        <v>239</v>
      </c>
      <c r="E318" s="287" t="s">
        <v>239</v>
      </c>
      <c r="F318" s="288" t="s">
        <v>240</v>
      </c>
      <c r="G318" s="288" t="s">
        <v>832</v>
      </c>
      <c r="H318" s="288"/>
      <c r="I318" s="289" t="s">
        <v>833</v>
      </c>
      <c r="J318" s="288"/>
      <c r="K318" s="71"/>
      <c r="L318" s="394">
        <v>1</v>
      </c>
      <c r="M318" s="297" t="s">
        <v>253</v>
      </c>
      <c r="N318" s="297" t="s">
        <v>107</v>
      </c>
      <c r="O318" s="298">
        <f t="shared" si="28"/>
        <v>0.05</v>
      </c>
      <c r="P318" s="375"/>
      <c r="Q318" s="376"/>
      <c r="R318" s="376"/>
      <c r="S318" s="376"/>
      <c r="T318" s="299"/>
      <c r="U318" s="299"/>
      <c r="V318" s="299"/>
      <c r="W318" s="299"/>
      <c r="X318" s="299">
        <v>78</v>
      </c>
      <c r="Y318" s="299">
        <v>68</v>
      </c>
      <c r="Z318" s="299">
        <v>55</v>
      </c>
      <c r="AA318" s="300"/>
      <c r="AB318" s="377" t="s">
        <v>839</v>
      </c>
      <c r="AC318" s="299"/>
      <c r="AD318" s="299" t="s">
        <v>113</v>
      </c>
      <c r="AE318" s="299">
        <v>15</v>
      </c>
      <c r="AF318" s="301">
        <f>Table14[[#This Row],[Quantity]]*Table14[[#This Row],[Heat Load (KW)]]</f>
        <v>15</v>
      </c>
      <c r="AG318" s="309"/>
      <c r="AH318" s="309"/>
      <c r="AI318" s="309"/>
      <c r="AJ318" s="309"/>
      <c r="AK318" s="309"/>
      <c r="AL318" s="297"/>
      <c r="AM318" s="299"/>
      <c r="AN318" s="303"/>
      <c r="AO318" s="3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18" s="305">
        <f>Table14[[#This Row],[Volt-Amperes]]*Table14[[#This Row],[Quantity]]/1000</f>
        <v>0</v>
      </c>
      <c r="AQ318" s="306">
        <v>100</v>
      </c>
      <c r="AR318" s="307">
        <f>Table14[[#This Row],[Quantity]]*Table14[[#This Row],[Volt-Amperes]]*(10^-3)*Table14[[#This Row],[Power Factor (%)]]*0.01</f>
        <v>0</v>
      </c>
      <c r="AS318" s="299"/>
      <c r="AT318" s="299"/>
      <c r="AU318" s="308"/>
      <c r="AV318" s="297"/>
      <c r="AW318" s="299"/>
      <c r="AX318" s="299"/>
      <c r="AY318" s="299"/>
      <c r="AZ318" s="309"/>
      <c r="BA318" s="309"/>
      <c r="BB318" s="309"/>
      <c r="BC318" s="309"/>
      <c r="BD318" s="297"/>
      <c r="BE318" s="310"/>
      <c r="BF318" s="310"/>
      <c r="BG318" s="358" t="str">
        <f>IF(OR(Table14[[#This Row],[Volts]]&gt;50,Table14[[#This Row],[Amps]]&gt;100),"Yes","No")</f>
        <v>No</v>
      </c>
      <c r="BH318" s="311" t="s">
        <v>117</v>
      </c>
      <c r="BI318" s="311"/>
      <c r="BJ318" s="311"/>
      <c r="BK318" s="312"/>
      <c r="BL318" s="72" t="str">
        <f>CONCATENATE($BL$5,Table14[[#This Row],[WBS Name]])</f>
        <v>C_CP</v>
      </c>
      <c r="BM318" s="154"/>
      <c r="BN318" s="154"/>
      <c r="BO318" s="154"/>
      <c r="BP318" s="154"/>
      <c r="BQ318" s="154"/>
      <c r="BR318" s="154"/>
      <c r="BS318" s="154"/>
      <c r="BT318" s="154"/>
      <c r="BU318" s="154"/>
      <c r="BV318" s="154"/>
      <c r="BW318" s="154"/>
      <c r="BX318" s="154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4"/>
      <c r="CM318" s="154"/>
      <c r="CN318" s="154"/>
      <c r="CO318" s="154"/>
      <c r="CP318" s="154"/>
      <c r="CQ318" s="154"/>
      <c r="CR318" s="154"/>
      <c r="CS318" s="154"/>
      <c r="CT318" s="154"/>
      <c r="CU318" s="154"/>
      <c r="CV318" s="154"/>
      <c r="CW318" s="154"/>
      <c r="CX318" s="154"/>
      <c r="CY318" s="154"/>
      <c r="CZ318" s="154"/>
      <c r="DA318" s="154"/>
    </row>
    <row r="319" spans="1:105" ht="26.5" thickBot="1" x14ac:dyDescent="0.25">
      <c r="A319" s="291" t="s">
        <v>840</v>
      </c>
      <c r="B319" s="292">
        <f t="shared" si="26"/>
        <v>121.2</v>
      </c>
      <c r="C319" s="293" t="str">
        <f t="shared" si="27"/>
        <v>121.2.05</v>
      </c>
      <c r="D319" s="294" t="s">
        <v>239</v>
      </c>
      <c r="E319" s="294" t="s">
        <v>239</v>
      </c>
      <c r="F319" s="295" t="s">
        <v>240</v>
      </c>
      <c r="G319" s="295" t="s">
        <v>832</v>
      </c>
      <c r="H319" s="295"/>
      <c r="I319" s="296" t="s">
        <v>841</v>
      </c>
      <c r="J319" s="295"/>
      <c r="K319" s="71"/>
      <c r="L319" s="395">
        <v>1</v>
      </c>
      <c r="M319" s="314" t="s">
        <v>253</v>
      </c>
      <c r="N319" s="314" t="s">
        <v>107</v>
      </c>
      <c r="O319" s="315">
        <f t="shared" si="28"/>
        <v>0.05</v>
      </c>
      <c r="P319" s="314" t="s">
        <v>108</v>
      </c>
      <c r="Q319" s="316">
        <v>74.400000000000006</v>
      </c>
      <c r="R319" s="316">
        <v>63.6</v>
      </c>
      <c r="S319" s="316">
        <v>188.4</v>
      </c>
      <c r="T319" s="316">
        <v>6266</v>
      </c>
      <c r="U319" s="316"/>
      <c r="V319" s="316"/>
      <c r="W319" s="316"/>
      <c r="X319" s="316">
        <v>78</v>
      </c>
      <c r="Y319" s="316">
        <v>68</v>
      </c>
      <c r="Z319" s="316">
        <v>55</v>
      </c>
      <c r="AA319" s="317"/>
      <c r="AB319" s="316"/>
      <c r="AC319" s="316"/>
      <c r="AD319" s="316"/>
      <c r="AE319" s="330"/>
      <c r="AF319" s="318">
        <f>Table14[[#This Row],[Quantity]]*Table14[[#This Row],[Heat Load (KW)]]</f>
        <v>0</v>
      </c>
      <c r="AG319" s="316"/>
      <c r="AH319" s="330"/>
      <c r="AI319" s="330"/>
      <c r="AJ319" s="316"/>
      <c r="AK319" s="316"/>
      <c r="AL319" s="314" t="s">
        <v>154</v>
      </c>
      <c r="AM319" s="316">
        <v>480</v>
      </c>
      <c r="AN319" s="320">
        <v>3.6</v>
      </c>
      <c r="AO319" s="321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2992.9837954790196</v>
      </c>
      <c r="AP319" s="322">
        <f>Table14[[#This Row],[Volt-Amperes]]*Table14[[#This Row],[Quantity]]/1000</f>
        <v>2.9929837954790197</v>
      </c>
      <c r="AQ319" s="323">
        <v>100</v>
      </c>
      <c r="AR319" s="324">
        <f>Table14[[#This Row],[Quantity]]*Table14[[#This Row],[Volt-Amperes]]*(10^-3)*Table14[[#This Row],[Power Factor (%)]]*0.01</f>
        <v>2.9929837954790197</v>
      </c>
      <c r="AS319" s="316"/>
      <c r="AT319" s="316"/>
      <c r="AU319" s="325"/>
      <c r="AV319" s="314"/>
      <c r="AW319" s="316" t="s">
        <v>116</v>
      </c>
      <c r="AX319" s="316"/>
      <c r="AY319" s="316"/>
      <c r="AZ319" s="319"/>
      <c r="BA319" s="319"/>
      <c r="BB319" s="319"/>
      <c r="BC319" s="319"/>
      <c r="BD319" s="314"/>
      <c r="BE319" s="326"/>
      <c r="BF319" s="326"/>
      <c r="BG319" s="360" t="str">
        <f>IF(OR(Table14[[#This Row],[Volts]]&gt;50,Table14[[#This Row],[Amps]]&gt;100),"Yes","No")</f>
        <v>Yes</v>
      </c>
      <c r="BH319" s="327" t="s">
        <v>117</v>
      </c>
      <c r="BI319" s="327"/>
      <c r="BJ319" s="327"/>
      <c r="BK319" s="328"/>
      <c r="BL319" s="72" t="str">
        <f>CONCATENATE($BL$5,Table14[[#This Row],[WBS Name]])</f>
        <v>C_CP</v>
      </c>
      <c r="BM319" s="154"/>
      <c r="BN319" s="154"/>
      <c r="BO319" s="154"/>
      <c r="BP319" s="154"/>
      <c r="BQ319" s="154"/>
      <c r="BR319" s="154"/>
      <c r="BS319" s="154"/>
      <c r="BT319" s="154"/>
      <c r="BU319" s="154"/>
      <c r="BV319" s="154"/>
      <c r="BW319" s="154"/>
      <c r="BX319" s="154"/>
      <c r="BY319" s="154"/>
      <c r="BZ319" s="154"/>
      <c r="CA319" s="154"/>
      <c r="CB319" s="154"/>
      <c r="CC319" s="154"/>
      <c r="CD319" s="154"/>
      <c r="CE319" s="154"/>
      <c r="CF319" s="154"/>
      <c r="CG319" s="154"/>
      <c r="CH319" s="154"/>
      <c r="CI319" s="154"/>
      <c r="CJ319" s="154"/>
      <c r="CK319" s="154"/>
      <c r="CL319" s="154"/>
      <c r="CM319" s="154"/>
      <c r="CN319" s="154"/>
      <c r="CO319" s="154"/>
      <c r="CP319" s="154"/>
      <c r="CQ319" s="154"/>
      <c r="CR319" s="154"/>
      <c r="CS319" s="154"/>
      <c r="CT319" s="154"/>
      <c r="CU319" s="154"/>
      <c r="CV319" s="154"/>
      <c r="CW319" s="154"/>
      <c r="CX319" s="154"/>
      <c r="CY319" s="154"/>
      <c r="CZ319" s="154"/>
      <c r="DA319" s="154"/>
    </row>
    <row r="320" spans="1:105" ht="26.5" thickTop="1" x14ac:dyDescent="0.2">
      <c r="A320" s="284" t="s">
        <v>842</v>
      </c>
      <c r="B320" s="285">
        <f t="shared" si="26"/>
        <v>121.2</v>
      </c>
      <c r="C320" s="286" t="str">
        <f t="shared" si="27"/>
        <v>121.2.05</v>
      </c>
      <c r="D320" s="287" t="s">
        <v>239</v>
      </c>
      <c r="E320" s="287" t="s">
        <v>239</v>
      </c>
      <c r="F320" s="288" t="s">
        <v>240</v>
      </c>
      <c r="G320" s="288" t="s">
        <v>832</v>
      </c>
      <c r="H320" s="288"/>
      <c r="I320" s="289" t="s">
        <v>841</v>
      </c>
      <c r="J320" s="288"/>
      <c r="K320" s="71"/>
      <c r="L320" s="394">
        <v>1</v>
      </c>
      <c r="M320" s="297" t="s">
        <v>253</v>
      </c>
      <c r="N320" s="297" t="s">
        <v>107</v>
      </c>
      <c r="O320" s="298">
        <f t="shared" si="28"/>
        <v>0.05</v>
      </c>
      <c r="P320" s="375"/>
      <c r="Q320" s="376"/>
      <c r="R320" s="376"/>
      <c r="S320" s="376"/>
      <c r="T320" s="299"/>
      <c r="U320" s="299"/>
      <c r="V320" s="299"/>
      <c r="W320" s="299"/>
      <c r="X320" s="299">
        <v>78</v>
      </c>
      <c r="Y320" s="299">
        <v>68</v>
      </c>
      <c r="Z320" s="299">
        <v>55</v>
      </c>
      <c r="AA320" s="300"/>
      <c r="AB320" s="299"/>
      <c r="AC320" s="299"/>
      <c r="AD320" s="299"/>
      <c r="AE320" s="380"/>
      <c r="AF320" s="301">
        <f>Table14[[#This Row],[Quantity]]*Table14[[#This Row],[Heat Load (KW)]]</f>
        <v>0</v>
      </c>
      <c r="AG320" s="382"/>
      <c r="AH320" s="302"/>
      <c r="AI320" s="302"/>
      <c r="AJ320" s="299"/>
      <c r="AK320" s="299"/>
      <c r="AL320" s="297" t="s">
        <v>114</v>
      </c>
      <c r="AM320" s="299">
        <v>120</v>
      </c>
      <c r="AN320" s="303">
        <v>30</v>
      </c>
      <c r="AO320" s="3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3600</v>
      </c>
      <c r="AP320" s="305">
        <f>Table14[[#This Row],[Volt-Amperes]]*Table14[[#This Row],[Quantity]]/1000</f>
        <v>3.6</v>
      </c>
      <c r="AQ320" s="306">
        <v>100</v>
      </c>
      <c r="AR320" s="307">
        <f>Table14[[#This Row],[Quantity]]*Table14[[#This Row],[Volt-Amperes]]*(10^-3)*Table14[[#This Row],[Power Factor (%)]]*0.01</f>
        <v>3.6</v>
      </c>
      <c r="AS320" s="299"/>
      <c r="AT320" s="299"/>
      <c r="AU320" s="308"/>
      <c r="AV320" s="297"/>
      <c r="AW320" s="299" t="s">
        <v>116</v>
      </c>
      <c r="AX320" s="299"/>
      <c r="AY320" s="299"/>
      <c r="AZ320" s="309"/>
      <c r="BA320" s="309"/>
      <c r="BB320" s="309"/>
      <c r="BC320" s="309"/>
      <c r="BD320" s="297"/>
      <c r="BE320" s="310"/>
      <c r="BF320" s="310"/>
      <c r="BG320" s="358" t="str">
        <f>IF(OR(Table14[[#This Row],[Volts]]&gt;50,Table14[[#This Row],[Amps]]&gt;100),"Yes","No")</f>
        <v>Yes</v>
      </c>
      <c r="BH320" s="311" t="s">
        <v>117</v>
      </c>
      <c r="BI320" s="311"/>
      <c r="BJ320" s="311"/>
      <c r="BK320" s="312"/>
      <c r="BL320" s="72" t="str">
        <f>CONCATENATE($BL$5,Table14[[#This Row],[WBS Name]])</f>
        <v>C_CP</v>
      </c>
      <c r="BM320" s="154"/>
      <c r="BN320" s="154"/>
      <c r="BO320" s="154"/>
      <c r="BP320" s="154"/>
      <c r="BQ320" s="154"/>
      <c r="BR320" s="154"/>
      <c r="BS320" s="154"/>
      <c r="BT320" s="154"/>
      <c r="BU320" s="154"/>
      <c r="BV320" s="154"/>
      <c r="BW320" s="154"/>
      <c r="BX320" s="154"/>
      <c r="BY320" s="154"/>
      <c r="BZ320" s="154"/>
      <c r="CA320" s="154"/>
      <c r="CB320" s="154"/>
      <c r="CC320" s="154"/>
      <c r="CD320" s="154"/>
      <c r="CE320" s="154"/>
      <c r="CF320" s="154"/>
      <c r="CG320" s="154"/>
      <c r="CH320" s="154"/>
      <c r="CI320" s="154"/>
      <c r="CJ320" s="154"/>
      <c r="CK320" s="154"/>
      <c r="CL320" s="154"/>
      <c r="CM320" s="154"/>
      <c r="CN320" s="154"/>
      <c r="CO320" s="154"/>
      <c r="CP320" s="154"/>
      <c r="CQ320" s="154"/>
      <c r="CR320" s="154"/>
      <c r="CS320" s="154"/>
      <c r="CT320" s="154"/>
      <c r="CU320" s="154"/>
      <c r="CV320" s="154"/>
      <c r="CW320" s="154"/>
      <c r="CX320" s="154"/>
      <c r="CY320" s="154"/>
      <c r="CZ320" s="154"/>
      <c r="DA320" s="154"/>
    </row>
    <row r="321" spans="1:105" ht="25.85" x14ac:dyDescent="0.2">
      <c r="A321" s="290" t="s">
        <v>843</v>
      </c>
      <c r="B321" s="73">
        <f t="shared" si="26"/>
        <v>121.2</v>
      </c>
      <c r="C321" s="69" t="str">
        <f t="shared" si="27"/>
        <v>121.2.05</v>
      </c>
      <c r="D321" s="70" t="s">
        <v>239</v>
      </c>
      <c r="E321" s="70" t="s">
        <v>239</v>
      </c>
      <c r="F321" s="71" t="s">
        <v>240</v>
      </c>
      <c r="G321" s="71" t="s">
        <v>832</v>
      </c>
      <c r="H321" s="71"/>
      <c r="I321" s="72" t="s">
        <v>19</v>
      </c>
      <c r="J321" s="92" t="s">
        <v>844</v>
      </c>
      <c r="K321" s="71"/>
      <c r="L321" s="54">
        <v>4</v>
      </c>
      <c r="M321" s="105" t="s">
        <v>253</v>
      </c>
      <c r="N321" s="105" t="s">
        <v>107</v>
      </c>
      <c r="O321" s="106">
        <f t="shared" si="28"/>
        <v>0.05</v>
      </c>
      <c r="P321" s="105" t="s">
        <v>108</v>
      </c>
      <c r="Q321" s="107">
        <v>32.200000000000003</v>
      </c>
      <c r="R321" s="107">
        <v>21</v>
      </c>
      <c r="S321" s="107">
        <v>88.8</v>
      </c>
      <c r="T321" s="107">
        <v>50</v>
      </c>
      <c r="U321" s="107"/>
      <c r="V321" s="107"/>
      <c r="W321" s="107"/>
      <c r="X321" s="107">
        <v>78</v>
      </c>
      <c r="Y321" s="107">
        <v>68</v>
      </c>
      <c r="Z321" s="107">
        <v>55</v>
      </c>
      <c r="AA321" s="117"/>
      <c r="AB321" s="107"/>
      <c r="AC321" s="107"/>
      <c r="AD321" s="82" t="s">
        <v>113</v>
      </c>
      <c r="AE321" s="82">
        <v>0.5</v>
      </c>
      <c r="AF321" s="110">
        <f>Table14[[#This Row],[Quantity]]*Table14[[#This Row],[Heat Load (KW)]]</f>
        <v>2</v>
      </c>
      <c r="AG321" s="137"/>
      <c r="AH321" s="137"/>
      <c r="AI321" s="137"/>
      <c r="AJ321" s="137"/>
      <c r="AK321" s="137"/>
      <c r="AL321" s="105" t="s">
        <v>114</v>
      </c>
      <c r="AM321" s="107">
        <v>120</v>
      </c>
      <c r="AN321" s="107">
        <v>30</v>
      </c>
      <c r="AO321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3600</v>
      </c>
      <c r="AP321" s="193">
        <f>Table14[[#This Row],[Volt-Amperes]]*Table14[[#This Row],[Quantity]]/1000</f>
        <v>14.4</v>
      </c>
      <c r="AQ321" s="82">
        <v>100</v>
      </c>
      <c r="AR321" s="113">
        <f>Table14[[#This Row],[Quantity]]*Table14[[#This Row],[Volt-Amperes]]*(10^-3)*Table14[[#This Row],[Power Factor (%)]]*0.01</f>
        <v>14.4</v>
      </c>
      <c r="AS321" s="107"/>
      <c r="AT321" s="107"/>
      <c r="AU321" s="103"/>
      <c r="AV321" s="105"/>
      <c r="AW321" s="107" t="s">
        <v>116</v>
      </c>
      <c r="AX321" s="107"/>
      <c r="AY321" s="107"/>
      <c r="AZ321" s="107"/>
      <c r="BA321" s="107"/>
      <c r="BB321" s="107"/>
      <c r="BC321" s="107"/>
      <c r="BD321" s="105"/>
      <c r="BE321" s="116"/>
      <c r="BF321" s="116"/>
      <c r="BG321" s="359" t="str">
        <f>IF(OR(Table14[[#This Row],[Volts]]&gt;50,Table14[[#This Row],[Amps]]&gt;100),"Yes","No")</f>
        <v>Yes</v>
      </c>
      <c r="BH321" s="119" t="s">
        <v>117</v>
      </c>
      <c r="BI321" s="119"/>
      <c r="BJ321" s="119"/>
      <c r="BK321" s="313"/>
      <c r="BL321" s="72" t="str">
        <f>CONCATENATE($BL$5,Table14[[#This Row],[WBS Name]])</f>
        <v>C_CP</v>
      </c>
      <c r="BM321" s="154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154"/>
      <c r="CA321" s="154"/>
      <c r="CB321" s="154"/>
      <c r="CC321" s="154"/>
      <c r="CD321" s="154"/>
      <c r="CE321" s="154"/>
      <c r="CF321" s="154"/>
      <c r="CG321" s="154"/>
      <c r="CH321" s="154"/>
      <c r="CI321" s="154"/>
      <c r="CJ321" s="154"/>
      <c r="CK321" s="154"/>
      <c r="CL321" s="154"/>
      <c r="CM321" s="154"/>
      <c r="CN321" s="154"/>
      <c r="CO321" s="154"/>
      <c r="CP321" s="154"/>
      <c r="CQ321" s="154"/>
      <c r="CR321" s="154"/>
      <c r="CS321" s="154"/>
      <c r="CT321" s="154"/>
      <c r="CU321" s="154"/>
      <c r="CV321" s="154"/>
      <c r="CW321" s="154"/>
      <c r="CX321" s="154"/>
      <c r="CY321" s="154"/>
      <c r="CZ321" s="154"/>
      <c r="DA321" s="154"/>
    </row>
    <row r="322" spans="1:105" ht="25.85" x14ac:dyDescent="0.2">
      <c r="A322" s="290" t="s">
        <v>845</v>
      </c>
      <c r="B322" s="73">
        <f t="shared" si="26"/>
        <v>121.2</v>
      </c>
      <c r="C322" s="69" t="str">
        <f t="shared" si="27"/>
        <v>121.2.05</v>
      </c>
      <c r="D322" s="70" t="s">
        <v>239</v>
      </c>
      <c r="E322" s="70" t="s">
        <v>239</v>
      </c>
      <c r="F322" s="71" t="s">
        <v>240</v>
      </c>
      <c r="G322" s="71" t="s">
        <v>832</v>
      </c>
      <c r="H322" s="71"/>
      <c r="I322" s="72" t="s">
        <v>846</v>
      </c>
      <c r="J322" s="92" t="s">
        <v>847</v>
      </c>
      <c r="K322" s="71"/>
      <c r="L322" s="54">
        <v>1</v>
      </c>
      <c r="M322" s="105" t="s">
        <v>152</v>
      </c>
      <c r="N322" s="105" t="s">
        <v>848</v>
      </c>
      <c r="O322" s="106">
        <f t="shared" si="28"/>
        <v>1</v>
      </c>
      <c r="P322" s="105" t="s">
        <v>108</v>
      </c>
      <c r="Q322" s="207"/>
      <c r="R322" s="207"/>
      <c r="S322" s="207"/>
      <c r="T322" s="107"/>
      <c r="U322" s="107"/>
      <c r="V322" s="107"/>
      <c r="W322" s="107"/>
      <c r="X322" s="107">
        <v>78</v>
      </c>
      <c r="Y322" s="107">
        <v>68</v>
      </c>
      <c r="Z322" s="107">
        <v>55</v>
      </c>
      <c r="AA322" s="117"/>
      <c r="AB322" s="107"/>
      <c r="AC322" s="107"/>
      <c r="AD322" s="107"/>
      <c r="AE322" s="107"/>
      <c r="AF322" s="110">
        <f>Table14[[#This Row],[Quantity]]*Table14[[#This Row],[Heat Load (KW)]]</f>
        <v>0</v>
      </c>
      <c r="AG322" s="107"/>
      <c r="AH322" s="118"/>
      <c r="AI322" s="118"/>
      <c r="AJ322" s="107"/>
      <c r="AK322" s="107"/>
      <c r="AL322" s="174" t="s">
        <v>154</v>
      </c>
      <c r="AM322" s="118">
        <v>480</v>
      </c>
      <c r="AN322" s="371">
        <v>6</v>
      </c>
      <c r="AO322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4988.3063257983667</v>
      </c>
      <c r="AP322" s="193">
        <f>Table14[[#This Row],[Volt-Amperes]]*Table14[[#This Row],[Quantity]]/1000</f>
        <v>4.9883063257983666</v>
      </c>
      <c r="AQ322" s="82">
        <v>100</v>
      </c>
      <c r="AR322" s="113">
        <f>Table14[[#This Row],[Quantity]]*Table14[[#This Row],[Volt-Amperes]]*(10^-3)*Table14[[#This Row],[Power Factor (%)]]*0.01</f>
        <v>4.9883063257983666</v>
      </c>
      <c r="AS322" s="107"/>
      <c r="AT322" s="107"/>
      <c r="AU322" s="103"/>
      <c r="AV322" s="105"/>
      <c r="AW322" s="107"/>
      <c r="AX322" s="107"/>
      <c r="AY322" s="107"/>
      <c r="AZ322" s="137"/>
      <c r="BA322" s="137"/>
      <c r="BB322" s="137"/>
      <c r="BC322" s="137"/>
      <c r="BD322" s="105"/>
      <c r="BE322" s="116"/>
      <c r="BF322" s="116"/>
      <c r="BG322" s="359" t="str">
        <f>IF(OR(Table14[[#This Row],[Volts]]&gt;50,Table14[[#This Row],[Amps]]&gt;100),"Yes","No")</f>
        <v>Yes</v>
      </c>
      <c r="BH322" s="119" t="s">
        <v>117</v>
      </c>
      <c r="BI322" s="119"/>
      <c r="BJ322" s="119"/>
      <c r="BK322" s="313"/>
      <c r="BL322" s="72" t="str">
        <f>CONCATENATE($BL$5,Table14[[#This Row],[WBS Name]])</f>
        <v>C_CP</v>
      </c>
      <c r="BM322" s="154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154"/>
      <c r="CA322" s="154"/>
      <c r="CB322" s="154"/>
      <c r="CC322" s="154"/>
      <c r="CD322" s="154"/>
      <c r="CE322" s="154"/>
      <c r="CF322" s="154"/>
      <c r="CG322" s="154"/>
      <c r="CH322" s="154"/>
      <c r="CI322" s="154"/>
      <c r="CJ322" s="154"/>
      <c r="CK322" s="154"/>
      <c r="CL322" s="154"/>
      <c r="CM322" s="154"/>
      <c r="CN322" s="154"/>
      <c r="CO322" s="154"/>
      <c r="CP322" s="154"/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</row>
    <row r="323" spans="1:105" ht="26.5" thickBot="1" x14ac:dyDescent="0.25">
      <c r="A323" s="291" t="s">
        <v>849</v>
      </c>
      <c r="B323" s="292">
        <f t="shared" si="26"/>
        <v>121.2</v>
      </c>
      <c r="C323" s="293" t="str">
        <f t="shared" si="27"/>
        <v>121.2.05</v>
      </c>
      <c r="D323" s="294" t="s">
        <v>239</v>
      </c>
      <c r="E323" s="294" t="s">
        <v>239</v>
      </c>
      <c r="F323" s="295" t="s">
        <v>240</v>
      </c>
      <c r="G323" s="295" t="s">
        <v>832</v>
      </c>
      <c r="H323" s="295"/>
      <c r="I323" s="296" t="s">
        <v>850</v>
      </c>
      <c r="J323" s="295"/>
      <c r="K323" s="71"/>
      <c r="L323" s="395">
        <v>1</v>
      </c>
      <c r="M323" s="314" t="s">
        <v>253</v>
      </c>
      <c r="N323" s="314" t="s">
        <v>107</v>
      </c>
      <c r="O323" s="315">
        <f t="shared" si="28"/>
        <v>0.05</v>
      </c>
      <c r="P323" s="314" t="s">
        <v>268</v>
      </c>
      <c r="Q323" s="334"/>
      <c r="R323" s="334"/>
      <c r="S323" s="334"/>
      <c r="T323" s="316"/>
      <c r="U323" s="316"/>
      <c r="V323" s="316"/>
      <c r="W323" s="316"/>
      <c r="X323" s="316">
        <v>78</v>
      </c>
      <c r="Y323" s="316">
        <v>68</v>
      </c>
      <c r="Z323" s="316">
        <v>55</v>
      </c>
      <c r="AA323" s="317"/>
      <c r="AB323" s="316"/>
      <c r="AC323" s="316"/>
      <c r="AD323" s="316"/>
      <c r="AE323" s="316"/>
      <c r="AF323" s="318">
        <f>Table14[[#This Row],[Quantity]]*Table14[[#This Row],[Heat Load (KW)]]</f>
        <v>0</v>
      </c>
      <c r="AG323" s="316"/>
      <c r="AH323" s="330"/>
      <c r="AI323" s="330"/>
      <c r="AJ323" s="316"/>
      <c r="AK323" s="316"/>
      <c r="AL323" s="314" t="s">
        <v>154</v>
      </c>
      <c r="AM323" s="316">
        <v>480</v>
      </c>
      <c r="AN323" s="320">
        <v>60</v>
      </c>
      <c r="AO323" s="321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49883.06325798366</v>
      </c>
      <c r="AP323" s="322">
        <f>Table14[[#This Row],[Volt-Amperes]]*Table14[[#This Row],[Quantity]]/1000</f>
        <v>49.883063257983657</v>
      </c>
      <c r="AQ323" s="323">
        <v>100</v>
      </c>
      <c r="AR323" s="324">
        <f>Table14[[#This Row],[Quantity]]*Table14[[#This Row],[Volt-Amperes]]*(10^-3)*Table14[[#This Row],[Power Factor (%)]]*0.01</f>
        <v>49.883063257983672</v>
      </c>
      <c r="AS323" s="316"/>
      <c r="AT323" s="316"/>
      <c r="AU323" s="325"/>
      <c r="AV323" s="314"/>
      <c r="AW323" s="316" t="s">
        <v>116</v>
      </c>
      <c r="AX323" s="316"/>
      <c r="AY323" s="316"/>
      <c r="AZ323" s="319"/>
      <c r="BA323" s="319"/>
      <c r="BB323" s="319"/>
      <c r="BC323" s="319"/>
      <c r="BD323" s="314"/>
      <c r="BE323" s="326"/>
      <c r="BF323" s="326"/>
      <c r="BG323" s="360" t="str">
        <f>IF(OR(Table14[[#This Row],[Volts]]&gt;50,Table14[[#This Row],[Amps]]&gt;100),"Yes","No")</f>
        <v>Yes</v>
      </c>
      <c r="BH323" s="327" t="s">
        <v>117</v>
      </c>
      <c r="BI323" s="327"/>
      <c r="BJ323" s="327"/>
      <c r="BK323" s="328"/>
      <c r="BL323" s="72" t="str">
        <f>CONCATENATE($BL$5,Table14[[#This Row],[WBS Name]])</f>
        <v>C_CP</v>
      </c>
      <c r="BM323" s="154"/>
      <c r="BN323" s="154"/>
      <c r="BO323" s="154"/>
      <c r="BP323" s="154"/>
      <c r="BQ323" s="154"/>
      <c r="BR323" s="154"/>
      <c r="BS323" s="154"/>
      <c r="BT323" s="154"/>
      <c r="BU323" s="154"/>
      <c r="BV323" s="154"/>
      <c r="BW323" s="154"/>
      <c r="BX323" s="154"/>
      <c r="BY323" s="154"/>
      <c r="BZ323" s="154"/>
      <c r="CA323" s="154"/>
      <c r="CB323" s="154"/>
      <c r="CC323" s="154"/>
      <c r="CD323" s="154"/>
      <c r="CE323" s="154"/>
      <c r="CF323" s="154"/>
      <c r="CG323" s="154"/>
      <c r="CH323" s="154"/>
      <c r="CI323" s="154"/>
      <c r="CJ323" s="154"/>
      <c r="CK323" s="154"/>
      <c r="CL323" s="154"/>
      <c r="CM323" s="154"/>
      <c r="CN323" s="154"/>
      <c r="CO323" s="154"/>
      <c r="CP323" s="154"/>
      <c r="CQ323" s="154"/>
      <c r="CR323" s="154"/>
      <c r="CS323" s="154"/>
      <c r="CT323" s="154"/>
      <c r="CU323" s="154"/>
      <c r="CV323" s="154"/>
      <c r="CW323" s="154"/>
      <c r="CX323" s="154"/>
      <c r="CY323" s="154"/>
      <c r="CZ323" s="154"/>
      <c r="DA323" s="154"/>
    </row>
    <row r="324" spans="1:105" ht="26.5" thickTop="1" x14ac:dyDescent="0.2">
      <c r="A324" s="284" t="s">
        <v>851</v>
      </c>
      <c r="B324" s="285">
        <f t="shared" si="26"/>
        <v>121.2</v>
      </c>
      <c r="C324" s="286" t="str">
        <f t="shared" si="27"/>
        <v>121.2.05</v>
      </c>
      <c r="D324" s="287" t="s">
        <v>239</v>
      </c>
      <c r="E324" s="287" t="s">
        <v>239</v>
      </c>
      <c r="F324" s="288" t="s">
        <v>240</v>
      </c>
      <c r="G324" s="288" t="s">
        <v>832</v>
      </c>
      <c r="H324" s="288"/>
      <c r="I324" s="289" t="s">
        <v>852</v>
      </c>
      <c r="J324" s="363" t="s">
        <v>853</v>
      </c>
      <c r="K324" s="71"/>
      <c r="L324" s="394">
        <v>1</v>
      </c>
      <c r="M324" s="297" t="s">
        <v>152</v>
      </c>
      <c r="N324" s="297" t="s">
        <v>848</v>
      </c>
      <c r="O324" s="332">
        <f t="shared" si="28"/>
        <v>1</v>
      </c>
      <c r="P324" s="297" t="s">
        <v>108</v>
      </c>
      <c r="Q324" s="376"/>
      <c r="R324" s="376"/>
      <c r="S324" s="376"/>
      <c r="T324" s="299"/>
      <c r="U324" s="299"/>
      <c r="V324" s="299"/>
      <c r="W324" s="299"/>
      <c r="X324" s="107">
        <v>78</v>
      </c>
      <c r="Y324" s="107">
        <v>68</v>
      </c>
      <c r="Z324" s="107">
        <v>55</v>
      </c>
      <c r="AA324" s="300"/>
      <c r="AB324" s="299"/>
      <c r="AC324" s="299"/>
      <c r="AD324" s="299"/>
      <c r="AE324" s="299"/>
      <c r="AF324" s="301">
        <f>Table14[[#This Row],[Quantity]]*Table14[[#This Row],[Heat Load (KW)]]</f>
        <v>0</v>
      </c>
      <c r="AG324" s="299"/>
      <c r="AH324" s="302"/>
      <c r="AI324" s="302"/>
      <c r="AJ324" s="299"/>
      <c r="AK324" s="299"/>
      <c r="AL324" s="297"/>
      <c r="AM324" s="299"/>
      <c r="AN324" s="299"/>
      <c r="AO324" s="304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24" s="305">
        <f>Table14[[#This Row],[Volt-Amperes]]*Table14[[#This Row],[Quantity]]/1000</f>
        <v>0</v>
      </c>
      <c r="AQ324" s="306">
        <v>100</v>
      </c>
      <c r="AR324" s="307">
        <f>Table14[[#This Row],[Quantity]]*Table14[[#This Row],[Volt-Amperes]]*(10^-3)*Table14[[#This Row],[Power Factor (%)]]*0.01</f>
        <v>0</v>
      </c>
      <c r="AS324" s="299">
        <v>25</v>
      </c>
      <c r="AT324" s="299"/>
      <c r="AU324" s="308"/>
      <c r="AV324" s="297"/>
      <c r="AW324" s="299" t="s">
        <v>116</v>
      </c>
      <c r="AX324" s="299" t="s">
        <v>204</v>
      </c>
      <c r="AY324" s="299"/>
      <c r="AZ324" s="309"/>
      <c r="BA324" s="309"/>
      <c r="BB324" s="309"/>
      <c r="BC324" s="309"/>
      <c r="BD324" s="297"/>
      <c r="BE324" s="310"/>
      <c r="BF324" s="310"/>
      <c r="BG324" s="358" t="str">
        <f>IF(OR(Table14[[#This Row],[Volts]]&gt;50,Table14[[#This Row],[Amps]]&gt;100),"Yes","No")</f>
        <v>No</v>
      </c>
      <c r="BH324" s="311" t="s">
        <v>117</v>
      </c>
      <c r="BI324" s="311"/>
      <c r="BJ324" s="311"/>
      <c r="BK324" s="312"/>
      <c r="BL324" s="72" t="str">
        <f>CONCATENATE($BL$5,Table14[[#This Row],[WBS Name]])</f>
        <v>C_CP</v>
      </c>
      <c r="BM324" s="154"/>
      <c r="BN324" s="154"/>
      <c r="BO324" s="154"/>
      <c r="BP324" s="154"/>
      <c r="BQ324" s="154"/>
      <c r="BR324" s="154"/>
      <c r="BS324" s="154"/>
      <c r="BT324" s="154"/>
      <c r="BU324" s="154"/>
      <c r="BV324" s="154"/>
      <c r="BW324" s="154"/>
      <c r="BX324" s="154"/>
      <c r="BY324" s="154"/>
      <c r="BZ324" s="154"/>
      <c r="CA324" s="154"/>
      <c r="CB324" s="154"/>
      <c r="CC324" s="154"/>
      <c r="CD324" s="154"/>
      <c r="CE324" s="154"/>
      <c r="CF324" s="154"/>
      <c r="CG324" s="154"/>
      <c r="CH324" s="154"/>
      <c r="CI324" s="154"/>
      <c r="CJ324" s="154"/>
      <c r="CK324" s="154"/>
      <c r="CL324" s="154"/>
      <c r="CM324" s="154"/>
      <c r="CN324" s="154"/>
      <c r="CO324" s="154"/>
      <c r="CP324" s="154"/>
      <c r="CQ324" s="154"/>
      <c r="CR324" s="154"/>
      <c r="CS324" s="154"/>
      <c r="CT324" s="154"/>
      <c r="CU324" s="154"/>
      <c r="CV324" s="154"/>
      <c r="CW324" s="154"/>
      <c r="CX324" s="154"/>
      <c r="CY324" s="154"/>
      <c r="CZ324" s="154"/>
      <c r="DA324" s="154"/>
    </row>
    <row r="325" spans="1:105" ht="25.85" x14ac:dyDescent="0.2">
      <c r="A325" s="290" t="s">
        <v>854</v>
      </c>
      <c r="B325" s="73">
        <f t="shared" si="26"/>
        <v>121.2</v>
      </c>
      <c r="C325" s="69" t="str">
        <f t="shared" si="27"/>
        <v>121.2.05</v>
      </c>
      <c r="D325" s="70" t="s">
        <v>239</v>
      </c>
      <c r="E325" s="70" t="s">
        <v>239</v>
      </c>
      <c r="F325" s="71" t="s">
        <v>240</v>
      </c>
      <c r="G325" s="71" t="s">
        <v>855</v>
      </c>
      <c r="H325" s="71"/>
      <c r="I325" s="72" t="s">
        <v>856</v>
      </c>
      <c r="J325" s="92" t="s">
        <v>857</v>
      </c>
      <c r="K325" s="71"/>
      <c r="L325" s="54">
        <v>1</v>
      </c>
      <c r="M325" s="105" t="s">
        <v>253</v>
      </c>
      <c r="N325" s="105" t="s">
        <v>107</v>
      </c>
      <c r="O325" s="183">
        <f t="shared" si="28"/>
        <v>0.05</v>
      </c>
      <c r="P325" s="105" t="s">
        <v>108</v>
      </c>
      <c r="Q325" s="107">
        <v>139.19999999999999</v>
      </c>
      <c r="R325" s="107">
        <v>69.599999999999994</v>
      </c>
      <c r="S325" s="107">
        <v>88.8</v>
      </c>
      <c r="T325" s="107">
        <v>7000</v>
      </c>
      <c r="U325" s="107" t="s">
        <v>834</v>
      </c>
      <c r="V325" s="107"/>
      <c r="W325" s="107" t="s">
        <v>109</v>
      </c>
      <c r="X325" s="107">
        <v>68</v>
      </c>
      <c r="Y325" s="107" t="s">
        <v>858</v>
      </c>
      <c r="Z325" s="82" t="s">
        <v>859</v>
      </c>
      <c r="AA325" s="117"/>
      <c r="AB325" s="107"/>
      <c r="AC325" s="107"/>
      <c r="AD325" s="107" t="s">
        <v>681</v>
      </c>
      <c r="AE325" s="91">
        <v>83</v>
      </c>
      <c r="AF325" s="262">
        <f>Table14[[#This Row],[Quantity]]*Table14[[#This Row],[Heat Load (KW)]]</f>
        <v>83</v>
      </c>
      <c r="AG325" s="137"/>
      <c r="AH325" s="118"/>
      <c r="AI325" s="118"/>
      <c r="AJ325" s="118"/>
      <c r="AK325" s="118"/>
      <c r="AL325" s="105" t="s">
        <v>154</v>
      </c>
      <c r="AM325" s="107">
        <v>480</v>
      </c>
      <c r="AN325" s="107">
        <v>600</v>
      </c>
      <c r="AO325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498830.63257983665</v>
      </c>
      <c r="AP325" s="193">
        <f>Table14[[#This Row],[Volt-Amperes]]*Table14[[#This Row],[Quantity]]/1000</f>
        <v>498.83063257983662</v>
      </c>
      <c r="AQ325" s="82">
        <v>100</v>
      </c>
      <c r="AR325" s="113">
        <f>Table14[[#This Row],[Quantity]]*Table14[[#This Row],[Volt-Amperes]]*(10^-3)*Table14[[#This Row],[Power Factor (%)]]*0.01</f>
        <v>498.83063257983667</v>
      </c>
      <c r="AS325" s="107"/>
      <c r="AT325" s="107"/>
      <c r="AU325" s="103"/>
      <c r="AV325" s="105"/>
      <c r="AW325" s="107"/>
      <c r="AX325" s="107"/>
      <c r="AY325" s="107"/>
      <c r="AZ325" s="137"/>
      <c r="BA325" s="137"/>
      <c r="BB325" s="137"/>
      <c r="BC325" s="137"/>
      <c r="BD325" s="105"/>
      <c r="BE325" s="116"/>
      <c r="BF325" s="116"/>
      <c r="BG325" s="359" t="str">
        <f>IF(OR(Table14[[#This Row],[Volts]]&gt;50,Table14[[#This Row],[Amps]]&gt;100),"Yes","No")</f>
        <v>Yes</v>
      </c>
      <c r="BH325" s="119"/>
      <c r="BI325" s="119"/>
      <c r="BJ325" s="119"/>
      <c r="BK325" s="313" t="s">
        <v>860</v>
      </c>
      <c r="BL325" s="72" t="str">
        <f>CONCATENATE($BL$5,Table14[[#This Row],[WBS Name]])</f>
        <v>C_CP</v>
      </c>
      <c r="BM325" s="154"/>
      <c r="BN325" s="154"/>
      <c r="BO325" s="154"/>
      <c r="BP325" s="154"/>
      <c r="BQ325" s="154"/>
      <c r="BR325" s="154"/>
      <c r="BS325" s="154"/>
      <c r="BT325" s="154"/>
      <c r="BU325" s="154"/>
      <c r="BV325" s="154"/>
      <c r="BW325" s="154"/>
      <c r="BX325" s="154"/>
      <c r="BY325" s="154"/>
      <c r="BZ325" s="154"/>
      <c r="CA325" s="154"/>
      <c r="CB325" s="154"/>
      <c r="CC325" s="154"/>
      <c r="CD325" s="154"/>
      <c r="CE325" s="154"/>
      <c r="CF325" s="154"/>
      <c r="CG325" s="154"/>
      <c r="CH325" s="154"/>
      <c r="CI325" s="154"/>
      <c r="CJ325" s="154"/>
      <c r="CK325" s="154"/>
      <c r="CL325" s="154"/>
      <c r="CM325" s="154"/>
      <c r="CN325" s="154"/>
      <c r="CO325" s="154"/>
      <c r="CP325" s="154"/>
      <c r="CQ325" s="154"/>
      <c r="CR325" s="154"/>
      <c r="CS325" s="154"/>
      <c r="CT325" s="154"/>
      <c r="CU325" s="154"/>
      <c r="CV325" s="154"/>
      <c r="CW325" s="154"/>
      <c r="CX325" s="154"/>
      <c r="CY325" s="154"/>
      <c r="CZ325" s="154"/>
      <c r="DA325" s="154"/>
    </row>
    <row r="326" spans="1:105" ht="25.85" x14ac:dyDescent="0.2">
      <c r="A326" s="290" t="s">
        <v>861</v>
      </c>
      <c r="B326" s="73">
        <f t="shared" si="26"/>
        <v>121.2</v>
      </c>
      <c r="C326" s="69" t="str">
        <f t="shared" si="27"/>
        <v>121.2.05</v>
      </c>
      <c r="D326" s="70" t="s">
        <v>239</v>
      </c>
      <c r="E326" s="70" t="s">
        <v>239</v>
      </c>
      <c r="F326" s="71" t="s">
        <v>240</v>
      </c>
      <c r="G326" s="71" t="s">
        <v>855</v>
      </c>
      <c r="H326" s="71"/>
      <c r="I326" s="72" t="s">
        <v>652</v>
      </c>
      <c r="J326" s="92" t="s">
        <v>862</v>
      </c>
      <c r="K326" s="71"/>
      <c r="L326" s="54">
        <v>1</v>
      </c>
      <c r="M326" s="105" t="s">
        <v>253</v>
      </c>
      <c r="N326" s="105" t="s">
        <v>107</v>
      </c>
      <c r="O326" s="156">
        <f t="shared" si="28"/>
        <v>0.05</v>
      </c>
      <c r="P326" s="105" t="s">
        <v>108</v>
      </c>
      <c r="Q326" s="107">
        <v>220.8</v>
      </c>
      <c r="R326" s="107">
        <v>122.4</v>
      </c>
      <c r="S326" s="107">
        <v>174</v>
      </c>
      <c r="T326" s="107">
        <v>26455</v>
      </c>
      <c r="U326" s="107" t="s">
        <v>834</v>
      </c>
      <c r="V326" s="107"/>
      <c r="W326" s="107" t="s">
        <v>109</v>
      </c>
      <c r="X326" s="107">
        <v>68</v>
      </c>
      <c r="Y326" s="107" t="s">
        <v>858</v>
      </c>
      <c r="Z326" s="82" t="s">
        <v>859</v>
      </c>
      <c r="AA326" s="117"/>
      <c r="AB326" s="107"/>
      <c r="AC326" s="107"/>
      <c r="AD326" s="107" t="s">
        <v>681</v>
      </c>
      <c r="AE326" s="91">
        <v>917</v>
      </c>
      <c r="AF326" s="157">
        <f>Table14[[#This Row],[Quantity]]*Table14[[#This Row],[Heat Load (KW)]]</f>
        <v>917</v>
      </c>
      <c r="AG326" s="137"/>
      <c r="AH326" s="118"/>
      <c r="AI326" s="118"/>
      <c r="AJ326" s="118"/>
      <c r="AK326" s="118"/>
      <c r="AL326" s="105" t="s">
        <v>131</v>
      </c>
      <c r="AM326" s="107">
        <v>4160</v>
      </c>
      <c r="AN326" s="91">
        <v>55.5</v>
      </c>
      <c r="AO326" s="197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399895.89045150235</v>
      </c>
      <c r="AP326" s="193">
        <f>Table14[[#This Row],[Volt-Amperes]]*Table14[[#This Row],[Quantity]]/1000</f>
        <v>399.89589045150234</v>
      </c>
      <c r="AQ326" s="82">
        <v>100</v>
      </c>
      <c r="AR326" s="199">
        <f>Table14[[#This Row],[Quantity]]*Table14[[#This Row],[Volt-Amperes]]*(10^-3)*Table14[[#This Row],[Power Factor (%)]]*0.01</f>
        <v>399.89589045150234</v>
      </c>
      <c r="AS326" s="107"/>
      <c r="AT326" s="107"/>
      <c r="AU326" s="103"/>
      <c r="AV326" s="105"/>
      <c r="AW326" s="107"/>
      <c r="AX326" s="107"/>
      <c r="AY326" s="107"/>
      <c r="AZ326" s="137"/>
      <c r="BA326" s="137"/>
      <c r="BB326" s="137"/>
      <c r="BC326" s="137"/>
      <c r="BD326" s="105"/>
      <c r="BE326" s="116"/>
      <c r="BF326" s="116"/>
      <c r="BG326" s="348" t="str">
        <f>IF(OR(Table14[[#This Row],[Volts]]&gt;50,Table14[[#This Row],[Amps]]&gt;100),"Yes","No")</f>
        <v>Yes</v>
      </c>
      <c r="BH326" s="119"/>
      <c r="BI326" s="119"/>
      <c r="BJ326" s="119"/>
      <c r="BK326" s="313" t="s">
        <v>863</v>
      </c>
      <c r="BL326" s="72" t="str">
        <f>CONCATENATE($BL$5,Table14[[#This Row],[WBS Name]])</f>
        <v>C_CP</v>
      </c>
      <c r="BM326" s="154"/>
      <c r="BN326" s="154"/>
      <c r="BO326" s="154"/>
      <c r="BP326" s="154"/>
      <c r="BQ326" s="154"/>
      <c r="BR326" s="154"/>
      <c r="BS326" s="154"/>
      <c r="BT326" s="154"/>
      <c r="BU326" s="154"/>
      <c r="BV326" s="154"/>
      <c r="BW326" s="154"/>
      <c r="BX326" s="154"/>
      <c r="BY326" s="154"/>
      <c r="BZ326" s="154"/>
      <c r="CA326" s="154"/>
      <c r="CB326" s="154"/>
      <c r="CC326" s="154"/>
      <c r="CD326" s="154"/>
      <c r="CE326" s="154"/>
      <c r="CF326" s="154"/>
      <c r="CG326" s="154"/>
      <c r="CH326" s="154"/>
      <c r="CI326" s="154"/>
      <c r="CJ326" s="154"/>
      <c r="CK326" s="154"/>
      <c r="CL326" s="154"/>
      <c r="CM326" s="154"/>
      <c r="CN326" s="154"/>
      <c r="CO326" s="154"/>
      <c r="CP326" s="154"/>
      <c r="CQ326" s="154"/>
      <c r="CR326" s="154"/>
      <c r="CS326" s="154"/>
      <c r="CT326" s="154"/>
      <c r="CU326" s="154"/>
      <c r="CV326" s="154"/>
      <c r="CW326" s="154"/>
      <c r="CX326" s="154"/>
      <c r="CY326" s="154"/>
      <c r="CZ326" s="154"/>
      <c r="DA326" s="154"/>
    </row>
    <row r="327" spans="1:105" ht="25.85" x14ac:dyDescent="0.2">
      <c r="A327" s="290" t="s">
        <v>864</v>
      </c>
      <c r="B327" s="73">
        <f t="shared" si="26"/>
        <v>121.2</v>
      </c>
      <c r="C327" s="69" t="str">
        <f t="shared" si="27"/>
        <v>121.2.05</v>
      </c>
      <c r="D327" s="70" t="s">
        <v>239</v>
      </c>
      <c r="E327" s="70" t="s">
        <v>239</v>
      </c>
      <c r="F327" s="71" t="s">
        <v>240</v>
      </c>
      <c r="G327" s="71" t="s">
        <v>855</v>
      </c>
      <c r="H327" s="71"/>
      <c r="I327" s="72" t="s">
        <v>652</v>
      </c>
      <c r="J327" s="92" t="s">
        <v>865</v>
      </c>
      <c r="K327" s="71"/>
      <c r="L327" s="54">
        <v>1</v>
      </c>
      <c r="M327" s="105" t="s">
        <v>253</v>
      </c>
      <c r="N327" s="105" t="s">
        <v>107</v>
      </c>
      <c r="O327" s="183">
        <f t="shared" si="28"/>
        <v>0.05</v>
      </c>
      <c r="P327" s="105" t="s">
        <v>108</v>
      </c>
      <c r="Q327" s="107">
        <v>220.8</v>
      </c>
      <c r="R327" s="107">
        <v>122.4</v>
      </c>
      <c r="S327" s="107">
        <v>174</v>
      </c>
      <c r="T327" s="107">
        <v>26455</v>
      </c>
      <c r="U327" s="107" t="s">
        <v>834</v>
      </c>
      <c r="V327" s="107"/>
      <c r="W327" s="107" t="s">
        <v>109</v>
      </c>
      <c r="X327" s="107">
        <v>68</v>
      </c>
      <c r="Y327" s="107" t="s">
        <v>858</v>
      </c>
      <c r="Z327" s="82" t="s">
        <v>859</v>
      </c>
      <c r="AA327" s="117"/>
      <c r="AB327" s="107"/>
      <c r="AC327" s="107"/>
      <c r="AD327" s="107"/>
      <c r="AE327" s="91"/>
      <c r="AF327" s="110">
        <f>Table14[[#This Row],[Quantity]]*Table14[[#This Row],[Heat Load (KW)]]</f>
        <v>0</v>
      </c>
      <c r="AG327" s="107"/>
      <c r="AH327" s="118"/>
      <c r="AI327" s="118"/>
      <c r="AJ327" s="118"/>
      <c r="AK327" s="118"/>
      <c r="AL327" s="105"/>
      <c r="AM327" s="107"/>
      <c r="AN327" s="91"/>
      <c r="AO327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27" s="193">
        <f>Table14[[#This Row],[Volt-Amperes]]*Table14[[#This Row],[Quantity]]/1000</f>
        <v>0</v>
      </c>
      <c r="AQ327" s="82">
        <v>100</v>
      </c>
      <c r="AR327" s="113">
        <f>Table14[[#This Row],[Quantity]]*Table14[[#This Row],[Volt-Amperes]]*(10^-3)*Table14[[#This Row],[Power Factor (%)]]*0.01</f>
        <v>0</v>
      </c>
      <c r="AS327" s="107"/>
      <c r="AT327" s="107"/>
      <c r="AU327" s="103"/>
      <c r="AV327" s="105"/>
      <c r="AW327" s="107"/>
      <c r="AX327" s="107"/>
      <c r="AY327" s="107"/>
      <c r="AZ327" s="137"/>
      <c r="BA327" s="137"/>
      <c r="BB327" s="137"/>
      <c r="BC327" s="137"/>
      <c r="BD327" s="105"/>
      <c r="BE327" s="116"/>
      <c r="BF327" s="116"/>
      <c r="BG327" s="359" t="str">
        <f>IF(OR(Table14[[#This Row],[Volts]]&gt;50,Table14[[#This Row],[Amps]]&gt;100),"Yes","No")</f>
        <v>No</v>
      </c>
      <c r="BH327" s="119"/>
      <c r="BI327" s="119"/>
      <c r="BJ327" s="119"/>
      <c r="BK327" s="313" t="s">
        <v>863</v>
      </c>
      <c r="BL327" s="72" t="str">
        <f>CONCATENATE($BL$5,Table14[[#This Row],[WBS Name]])</f>
        <v>C_CP</v>
      </c>
      <c r="BM327" s="154"/>
      <c r="BN327" s="154"/>
      <c r="BO327" s="154"/>
      <c r="BP327" s="154"/>
      <c r="BQ327" s="154"/>
      <c r="BR327" s="154"/>
      <c r="BS327" s="154"/>
      <c r="BT327" s="154"/>
      <c r="BU327" s="154"/>
      <c r="BV327" s="154"/>
      <c r="BW327" s="154"/>
      <c r="BX327" s="154"/>
      <c r="BY327" s="154"/>
      <c r="BZ327" s="154"/>
      <c r="CA327" s="154"/>
      <c r="CB327" s="154"/>
      <c r="CC327" s="154"/>
      <c r="CD327" s="154"/>
      <c r="CE327" s="154"/>
      <c r="CF327" s="154"/>
      <c r="CG327" s="154"/>
      <c r="CH327" s="154"/>
      <c r="CI327" s="154"/>
      <c r="CJ327" s="154"/>
      <c r="CK327" s="154"/>
      <c r="CL327" s="154"/>
      <c r="CM327" s="154"/>
      <c r="CN327" s="154"/>
      <c r="CO327" s="154"/>
      <c r="CP327" s="154"/>
      <c r="CQ327" s="154"/>
      <c r="CR327" s="154"/>
      <c r="CS327" s="154"/>
      <c r="CT327" s="154"/>
      <c r="CU327" s="154"/>
      <c r="CV327" s="154"/>
      <c r="CW327" s="154"/>
      <c r="CX327" s="154"/>
      <c r="CY327" s="154"/>
      <c r="CZ327" s="154"/>
      <c r="DA327" s="154"/>
    </row>
    <row r="328" spans="1:105" ht="25.85" x14ac:dyDescent="0.2">
      <c r="A328" s="290" t="s">
        <v>866</v>
      </c>
      <c r="B328" s="73">
        <f t="shared" si="26"/>
        <v>121.2</v>
      </c>
      <c r="C328" s="69" t="str">
        <f t="shared" si="27"/>
        <v>121.2.05</v>
      </c>
      <c r="D328" s="70" t="s">
        <v>239</v>
      </c>
      <c r="E328" s="70" t="s">
        <v>239</v>
      </c>
      <c r="F328" s="71" t="s">
        <v>240</v>
      </c>
      <c r="G328" s="71" t="s">
        <v>855</v>
      </c>
      <c r="H328" s="71"/>
      <c r="I328" s="72" t="s">
        <v>652</v>
      </c>
      <c r="J328" s="92" t="s">
        <v>867</v>
      </c>
      <c r="K328" s="71"/>
      <c r="L328" s="54">
        <v>2</v>
      </c>
      <c r="M328" s="105" t="s">
        <v>253</v>
      </c>
      <c r="N328" s="105" t="s">
        <v>107</v>
      </c>
      <c r="O328" s="183">
        <f t="shared" si="28"/>
        <v>0.05</v>
      </c>
      <c r="P328" s="105" t="s">
        <v>108</v>
      </c>
      <c r="Q328" s="107">
        <v>220.8</v>
      </c>
      <c r="R328" s="107">
        <v>122.4</v>
      </c>
      <c r="S328" s="107">
        <v>174</v>
      </c>
      <c r="T328" s="107">
        <v>26455</v>
      </c>
      <c r="U328" s="107" t="s">
        <v>834</v>
      </c>
      <c r="V328" s="107"/>
      <c r="W328" s="107" t="s">
        <v>109</v>
      </c>
      <c r="X328" s="107">
        <v>68</v>
      </c>
      <c r="Y328" s="107" t="s">
        <v>858</v>
      </c>
      <c r="Z328" s="82" t="s">
        <v>859</v>
      </c>
      <c r="AA328" s="117"/>
      <c r="AB328" s="107"/>
      <c r="AC328" s="107"/>
      <c r="AD328" s="107" t="s">
        <v>681</v>
      </c>
      <c r="AE328" s="91">
        <v>1400</v>
      </c>
      <c r="AF328" s="110">
        <f>Table14[[#This Row],[Quantity]]*Table14[[#This Row],[Heat Load (KW)]]</f>
        <v>2800</v>
      </c>
      <c r="AG328" s="137"/>
      <c r="AH328" s="118"/>
      <c r="AI328" s="118"/>
      <c r="AJ328" s="118"/>
      <c r="AK328" s="118"/>
      <c r="AL328" s="105" t="s">
        <v>131</v>
      </c>
      <c r="AM328" s="107">
        <v>4160</v>
      </c>
      <c r="AN328" s="91">
        <v>100</v>
      </c>
      <c r="AO328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720533.13594865287</v>
      </c>
      <c r="AP328" s="193">
        <f>Table14[[#This Row],[Volt-Amperes]]*Table14[[#This Row],[Quantity]]/1000</f>
        <v>1441.0662718973058</v>
      </c>
      <c r="AQ328" s="82">
        <v>100</v>
      </c>
      <c r="AR328" s="113">
        <f>Table14[[#This Row],[Quantity]]*Table14[[#This Row],[Volt-Amperes]]*(10^-3)*Table14[[#This Row],[Power Factor (%)]]*0.01</f>
        <v>1441.0662718973058</v>
      </c>
      <c r="AS328" s="107"/>
      <c r="AT328" s="107"/>
      <c r="AU328" s="103"/>
      <c r="AV328" s="105"/>
      <c r="AW328" s="107"/>
      <c r="AX328" s="107"/>
      <c r="AY328" s="107"/>
      <c r="AZ328" s="137"/>
      <c r="BA328" s="137"/>
      <c r="BB328" s="137"/>
      <c r="BC328" s="137"/>
      <c r="BD328" s="105"/>
      <c r="BE328" s="116"/>
      <c r="BF328" s="116"/>
      <c r="BG328" s="359" t="str">
        <f>IF(OR(Table14[[#This Row],[Volts]]&gt;50,Table14[[#This Row],[Amps]]&gt;100),"Yes","No")</f>
        <v>Yes</v>
      </c>
      <c r="BH328" s="119"/>
      <c r="BI328" s="119"/>
      <c r="BJ328" s="119"/>
      <c r="BK328" s="313" t="s">
        <v>868</v>
      </c>
      <c r="BL328" s="72" t="str">
        <f>CONCATENATE($BL$5,Table14[[#This Row],[WBS Name]])</f>
        <v>C_CP</v>
      </c>
      <c r="BM328" s="154"/>
      <c r="BN328" s="154"/>
      <c r="BO328" s="154"/>
      <c r="BP328" s="154"/>
      <c r="BQ328" s="154"/>
      <c r="BR328" s="154"/>
      <c r="BS328" s="154"/>
      <c r="BT328" s="154"/>
      <c r="BU328" s="154"/>
      <c r="BV328" s="154"/>
      <c r="BW328" s="154"/>
      <c r="BX328" s="154"/>
      <c r="BY328" s="154"/>
      <c r="BZ328" s="154"/>
      <c r="CA328" s="154"/>
      <c r="CB328" s="154"/>
      <c r="CC328" s="154"/>
      <c r="CD328" s="154"/>
      <c r="CE328" s="154"/>
      <c r="CF328" s="154"/>
      <c r="CG328" s="154"/>
      <c r="CH328" s="154"/>
      <c r="CI328" s="154"/>
      <c r="CJ328" s="154"/>
      <c r="CK328" s="154"/>
      <c r="CL328" s="154"/>
      <c r="CM328" s="154"/>
      <c r="CN328" s="154"/>
      <c r="CO328" s="154"/>
      <c r="CP328" s="154"/>
      <c r="CQ328" s="154"/>
      <c r="CR328" s="154"/>
      <c r="CS328" s="154"/>
      <c r="CT328" s="154"/>
      <c r="CU328" s="154"/>
      <c r="CV328" s="154"/>
      <c r="CW328" s="154"/>
      <c r="CX328" s="154"/>
      <c r="CY328" s="154"/>
      <c r="CZ328" s="154"/>
      <c r="DA328" s="154"/>
    </row>
    <row r="329" spans="1:105" ht="25.85" x14ac:dyDescent="0.2">
      <c r="A329" s="290" t="s">
        <v>869</v>
      </c>
      <c r="B329" s="73">
        <f t="shared" si="26"/>
        <v>121.2</v>
      </c>
      <c r="C329" s="69" t="str">
        <f t="shared" si="27"/>
        <v>121.2.05</v>
      </c>
      <c r="D329" s="70" t="s">
        <v>239</v>
      </c>
      <c r="E329" s="70" t="s">
        <v>239</v>
      </c>
      <c r="F329" s="71" t="s">
        <v>240</v>
      </c>
      <c r="G329" s="71" t="s">
        <v>855</v>
      </c>
      <c r="H329" s="71"/>
      <c r="I329" s="72" t="s">
        <v>721</v>
      </c>
      <c r="J329" s="92" t="s">
        <v>870</v>
      </c>
      <c r="K329" s="71"/>
      <c r="L329" s="54">
        <v>2</v>
      </c>
      <c r="M329" s="105" t="s">
        <v>253</v>
      </c>
      <c r="N329" s="105" t="s">
        <v>107</v>
      </c>
      <c r="O329" s="183">
        <f t="shared" si="28"/>
        <v>0.05</v>
      </c>
      <c r="P329" s="105" t="s">
        <v>108</v>
      </c>
      <c r="Q329" s="107">
        <v>196.8</v>
      </c>
      <c r="R329" s="107">
        <v>39.6</v>
      </c>
      <c r="S329" s="107">
        <v>86.4</v>
      </c>
      <c r="T329" s="107">
        <v>3750</v>
      </c>
      <c r="U329" s="107" t="s">
        <v>834</v>
      </c>
      <c r="V329" s="107"/>
      <c r="W329" s="107" t="s">
        <v>109</v>
      </c>
      <c r="X329" s="107">
        <v>68</v>
      </c>
      <c r="Y329" s="107" t="s">
        <v>858</v>
      </c>
      <c r="Z329" s="82" t="s">
        <v>859</v>
      </c>
      <c r="AA329" s="117"/>
      <c r="AB329" s="107"/>
      <c r="AC329" s="107"/>
      <c r="AD329" s="107"/>
      <c r="AE329" s="107"/>
      <c r="AF329" s="110">
        <f>Table14[[#This Row],[Quantity]]*Table14[[#This Row],[Heat Load (KW)]]</f>
        <v>0</v>
      </c>
      <c r="AG329" s="107"/>
      <c r="AH329" s="118"/>
      <c r="AI329" s="118"/>
      <c r="AJ329" s="107"/>
      <c r="AK329" s="107"/>
      <c r="AL329" s="105"/>
      <c r="AM329" s="118"/>
      <c r="AN329" s="91"/>
      <c r="AO329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29" s="193">
        <f>Table14[[#This Row],[Volt-Amperes]]*Table14[[#This Row],[Quantity]]/1000</f>
        <v>0</v>
      </c>
      <c r="AQ329" s="82">
        <v>100</v>
      </c>
      <c r="AR329" s="113">
        <f>Table14[[#This Row],[Quantity]]*Table14[[#This Row],[Volt-Amperes]]*(10^-3)*Table14[[#This Row],[Power Factor (%)]]*0.01</f>
        <v>0</v>
      </c>
      <c r="AS329" s="107"/>
      <c r="AT329" s="107"/>
      <c r="AU329" s="103"/>
      <c r="AV329" s="105"/>
      <c r="AW329" s="107"/>
      <c r="AX329" s="107"/>
      <c r="AY329" s="107"/>
      <c r="AZ329" s="137"/>
      <c r="BA329" s="137"/>
      <c r="BB329" s="137"/>
      <c r="BC329" s="137"/>
      <c r="BD329" s="105"/>
      <c r="BE329" s="116"/>
      <c r="BF329" s="116"/>
      <c r="BG329" s="359" t="str">
        <f>IF(OR(Table14[[#This Row],[Volts]]&gt;50,Table14[[#This Row],[Amps]]&gt;100),"Yes","No")</f>
        <v>No</v>
      </c>
      <c r="BH329" s="119"/>
      <c r="BI329" s="119"/>
      <c r="BJ329" s="119"/>
      <c r="BK329" s="313"/>
      <c r="BL329" s="72" t="str">
        <f>CONCATENATE($BL$5,Table14[[#This Row],[WBS Name]])</f>
        <v>C_CP</v>
      </c>
      <c r="BM329" s="154"/>
      <c r="BN329" s="154"/>
      <c r="BO329" s="154"/>
      <c r="BP329" s="154"/>
      <c r="BQ329" s="154"/>
      <c r="BR329" s="154"/>
      <c r="BS329" s="154"/>
      <c r="BT329" s="154"/>
      <c r="BU329" s="154"/>
      <c r="BV329" s="154"/>
      <c r="BW329" s="154"/>
      <c r="BX329" s="154"/>
      <c r="BY329" s="154"/>
      <c r="BZ329" s="154"/>
      <c r="CA329" s="154"/>
      <c r="CB329" s="154"/>
      <c r="CC329" s="154"/>
      <c r="CD329" s="154"/>
      <c r="CE329" s="154"/>
      <c r="CF329" s="154"/>
      <c r="CG329" s="154"/>
      <c r="CH329" s="154"/>
      <c r="CI329" s="154"/>
      <c r="CJ329" s="154"/>
      <c r="CK329" s="154"/>
      <c r="CL329" s="154"/>
      <c r="CM329" s="154"/>
      <c r="CN329" s="154"/>
      <c r="CO329" s="154"/>
      <c r="CP329" s="154"/>
      <c r="CQ329" s="154"/>
      <c r="CR329" s="154"/>
      <c r="CS329" s="154"/>
      <c r="CT329" s="154"/>
      <c r="CU329" s="154"/>
      <c r="CV329" s="154"/>
      <c r="CW329" s="154"/>
      <c r="CX329" s="154"/>
      <c r="CY329" s="154"/>
      <c r="CZ329" s="154"/>
      <c r="DA329" s="154"/>
    </row>
    <row r="330" spans="1:105" ht="25.85" x14ac:dyDescent="0.2">
      <c r="A330" s="290" t="s">
        <v>871</v>
      </c>
      <c r="B330" s="73">
        <f t="shared" si="26"/>
        <v>121.2</v>
      </c>
      <c r="C330" s="69" t="str">
        <f t="shared" si="27"/>
        <v>121.2.05</v>
      </c>
      <c r="D330" s="70" t="s">
        <v>239</v>
      </c>
      <c r="E330" s="70" t="s">
        <v>239</v>
      </c>
      <c r="F330" s="71" t="s">
        <v>240</v>
      </c>
      <c r="G330" s="71" t="s">
        <v>855</v>
      </c>
      <c r="H330" s="71"/>
      <c r="I330" s="72" t="s">
        <v>652</v>
      </c>
      <c r="J330" s="92" t="s">
        <v>872</v>
      </c>
      <c r="K330" s="71"/>
      <c r="L330" s="54">
        <v>1</v>
      </c>
      <c r="M330" s="105" t="s">
        <v>253</v>
      </c>
      <c r="N330" s="105" t="s">
        <v>107</v>
      </c>
      <c r="O330" s="183">
        <f t="shared" si="28"/>
        <v>0.05</v>
      </c>
      <c r="P330" s="105" t="s">
        <v>108</v>
      </c>
      <c r="Q330" s="107">
        <v>91.2</v>
      </c>
      <c r="R330" s="107">
        <v>76.8</v>
      </c>
      <c r="S330" s="107">
        <v>146.4</v>
      </c>
      <c r="T330" s="107">
        <v>8160</v>
      </c>
      <c r="U330" s="107" t="s">
        <v>834</v>
      </c>
      <c r="V330" s="107"/>
      <c r="W330" s="107" t="s">
        <v>109</v>
      </c>
      <c r="X330" s="107">
        <v>68</v>
      </c>
      <c r="Y330" s="107" t="s">
        <v>858</v>
      </c>
      <c r="Z330" s="82" t="s">
        <v>859</v>
      </c>
      <c r="AA330" s="117"/>
      <c r="AB330" s="107"/>
      <c r="AC330" s="107"/>
      <c r="AD330" s="107"/>
      <c r="AE330" s="107"/>
      <c r="AF330" s="110">
        <f>Table14[[#This Row],[Quantity]]*Table14[[#This Row],[Heat Load (KW)]]</f>
        <v>0</v>
      </c>
      <c r="AG330" s="107"/>
      <c r="AH330" s="118"/>
      <c r="AI330" s="118"/>
      <c r="AJ330" s="107"/>
      <c r="AK330" s="107"/>
      <c r="AL330" s="105" t="s">
        <v>154</v>
      </c>
      <c r="AM330" s="107">
        <v>480</v>
      </c>
      <c r="AN330" s="91">
        <v>37</v>
      </c>
      <c r="AO330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30761.222342423258</v>
      </c>
      <c r="AP330" s="193">
        <f>Table14[[#This Row],[Volt-Amperes]]*Table14[[#This Row],[Quantity]]/1000</f>
        <v>30.76122234242326</v>
      </c>
      <c r="AQ330" s="82">
        <v>100</v>
      </c>
      <c r="AR330" s="113">
        <f>Table14[[#This Row],[Quantity]]*Table14[[#This Row],[Volt-Amperes]]*(10^-3)*Table14[[#This Row],[Power Factor (%)]]*0.01</f>
        <v>30.761222342423263</v>
      </c>
      <c r="AS330" s="107"/>
      <c r="AT330" s="107"/>
      <c r="AU330" s="103"/>
      <c r="AV330" s="105"/>
      <c r="AW330" s="107"/>
      <c r="AX330" s="107"/>
      <c r="AY330" s="107"/>
      <c r="AZ330" s="137"/>
      <c r="BA330" s="137"/>
      <c r="BB330" s="137"/>
      <c r="BC330" s="137"/>
      <c r="BD330" s="105"/>
      <c r="BE330" s="116"/>
      <c r="BF330" s="116"/>
      <c r="BG330" s="359" t="str">
        <f>IF(OR(Table14[[#This Row],[Volts]]&gt;50,Table14[[#This Row],[Amps]]&gt;100),"Yes","No")</f>
        <v>Yes</v>
      </c>
      <c r="BH330" s="119"/>
      <c r="BI330" s="119"/>
      <c r="BJ330" s="119"/>
      <c r="BK330" s="313"/>
      <c r="BL330" s="72" t="str">
        <f>CONCATENATE($BL$5,Table14[[#This Row],[WBS Name]])</f>
        <v>C_CP</v>
      </c>
      <c r="BM330" s="154"/>
      <c r="BN330" s="154"/>
      <c r="BO330" s="154"/>
      <c r="BP330" s="154"/>
      <c r="BQ330" s="154"/>
      <c r="BR330" s="154"/>
      <c r="BS330" s="154"/>
      <c r="BT330" s="154"/>
      <c r="BU330" s="154"/>
      <c r="BV330" s="154"/>
      <c r="BW330" s="154"/>
      <c r="BX330" s="154"/>
      <c r="BY330" s="154"/>
      <c r="BZ330" s="154"/>
      <c r="CA330" s="154"/>
      <c r="CB330" s="154"/>
      <c r="CC330" s="154"/>
      <c r="CD330" s="154"/>
      <c r="CE330" s="154"/>
      <c r="CF330" s="154"/>
      <c r="CG330" s="154"/>
      <c r="CH330" s="154"/>
      <c r="CI330" s="154"/>
      <c r="CJ330" s="154"/>
      <c r="CK330" s="154"/>
      <c r="CL330" s="154"/>
      <c r="CM330" s="154"/>
      <c r="CN330" s="154"/>
      <c r="CO330" s="154"/>
      <c r="CP330" s="154"/>
      <c r="CQ330" s="154"/>
      <c r="CR330" s="154"/>
      <c r="CS330" s="154"/>
      <c r="CT330" s="154"/>
      <c r="CU330" s="154"/>
      <c r="CV330" s="154"/>
      <c r="CW330" s="154"/>
      <c r="CX330" s="154"/>
      <c r="CY330" s="154"/>
      <c r="CZ330" s="154"/>
      <c r="DA330" s="154"/>
    </row>
    <row r="331" spans="1:105" ht="25.85" x14ac:dyDescent="0.2">
      <c r="A331" s="290" t="s">
        <v>873</v>
      </c>
      <c r="B331" s="73">
        <f t="shared" si="26"/>
        <v>121.2</v>
      </c>
      <c r="C331" s="69" t="str">
        <f t="shared" si="27"/>
        <v>121.2.05</v>
      </c>
      <c r="D331" s="70" t="s">
        <v>239</v>
      </c>
      <c r="E331" s="70" t="s">
        <v>239</v>
      </c>
      <c r="F331" s="71" t="s">
        <v>240</v>
      </c>
      <c r="G331" s="71" t="s">
        <v>855</v>
      </c>
      <c r="H331" s="71"/>
      <c r="I331" s="72" t="s">
        <v>652</v>
      </c>
      <c r="J331" s="92" t="s">
        <v>874</v>
      </c>
      <c r="K331" s="71"/>
      <c r="L331" s="54">
        <v>1</v>
      </c>
      <c r="M331" s="105" t="s">
        <v>253</v>
      </c>
      <c r="N331" s="105" t="s">
        <v>107</v>
      </c>
      <c r="O331" s="183">
        <f t="shared" si="28"/>
        <v>0.05</v>
      </c>
      <c r="P331" s="105" t="s">
        <v>108</v>
      </c>
      <c r="Q331" s="107">
        <v>139.19999999999999</v>
      </c>
      <c r="R331" s="107">
        <v>40.799999999999997</v>
      </c>
      <c r="S331" s="107">
        <v>110.4</v>
      </c>
      <c r="T331" s="107">
        <v>5511</v>
      </c>
      <c r="U331" s="107" t="s">
        <v>834</v>
      </c>
      <c r="V331" s="107"/>
      <c r="W331" s="107" t="s">
        <v>109</v>
      </c>
      <c r="X331" s="107">
        <v>68</v>
      </c>
      <c r="Y331" s="107" t="s">
        <v>858</v>
      </c>
      <c r="Z331" s="82" t="s">
        <v>859</v>
      </c>
      <c r="AA331" s="117"/>
      <c r="AB331" s="107"/>
      <c r="AC331" s="107"/>
      <c r="AD331" s="107"/>
      <c r="AE331" s="107"/>
      <c r="AF331" s="110">
        <f>Table14[[#This Row],[Quantity]]*Table14[[#This Row],[Heat Load (KW)]]</f>
        <v>0</v>
      </c>
      <c r="AG331" s="107"/>
      <c r="AH331" s="118"/>
      <c r="AI331" s="118"/>
      <c r="AJ331" s="107"/>
      <c r="AK331" s="107"/>
      <c r="AL331" s="105"/>
      <c r="AM331" s="118"/>
      <c r="AN331" s="91"/>
      <c r="AO331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31" s="193">
        <f>Table14[[#This Row],[Volt-Amperes]]*Table14[[#This Row],[Quantity]]/1000</f>
        <v>0</v>
      </c>
      <c r="AQ331" s="82">
        <v>100</v>
      </c>
      <c r="AR331" s="113">
        <f>Table14[[#This Row],[Quantity]]*Table14[[#This Row],[Volt-Amperes]]*(10^-3)*Table14[[#This Row],[Power Factor (%)]]*0.01</f>
        <v>0</v>
      </c>
      <c r="AS331" s="107"/>
      <c r="AT331" s="107"/>
      <c r="AU331" s="103"/>
      <c r="AV331" s="105"/>
      <c r="AW331" s="107"/>
      <c r="AX331" s="107"/>
      <c r="AY331" s="107"/>
      <c r="AZ331" s="137"/>
      <c r="BA331" s="137"/>
      <c r="BB331" s="137"/>
      <c r="BC331" s="137"/>
      <c r="BD331" s="105"/>
      <c r="BE331" s="116"/>
      <c r="BF331" s="116"/>
      <c r="BG331" s="359" t="str">
        <f>IF(OR(Table14[[#This Row],[Volts]]&gt;50,Table14[[#This Row],[Amps]]&gt;100),"Yes","No")</f>
        <v>No</v>
      </c>
      <c r="BH331" s="119"/>
      <c r="BI331" s="119"/>
      <c r="BJ331" s="119"/>
      <c r="BK331" s="313"/>
      <c r="BL331" s="72" t="str">
        <f>CONCATENATE($BL$5,Table14[[#This Row],[WBS Name]])</f>
        <v>C_CP</v>
      </c>
      <c r="BM331" s="154"/>
      <c r="BN331" s="154"/>
      <c r="BO331" s="154"/>
      <c r="BP331" s="154"/>
      <c r="BQ331" s="154"/>
      <c r="BR331" s="154"/>
      <c r="BS331" s="154"/>
      <c r="BT331" s="154"/>
      <c r="BU331" s="154"/>
      <c r="BV331" s="154"/>
      <c r="BW331" s="154"/>
      <c r="BX331" s="154"/>
      <c r="BY331" s="154"/>
      <c r="BZ331" s="154"/>
      <c r="CA331" s="154"/>
      <c r="CB331" s="154"/>
      <c r="CC331" s="154"/>
      <c r="CD331" s="154"/>
      <c r="CE331" s="154"/>
      <c r="CF331" s="154"/>
      <c r="CG331" s="154"/>
      <c r="CH331" s="154"/>
      <c r="CI331" s="154"/>
      <c r="CJ331" s="154"/>
      <c r="CK331" s="154"/>
      <c r="CL331" s="154"/>
      <c r="CM331" s="154"/>
      <c r="CN331" s="154"/>
      <c r="CO331" s="154"/>
      <c r="CP331" s="154"/>
      <c r="CQ331" s="154"/>
      <c r="CR331" s="154"/>
      <c r="CS331" s="154"/>
      <c r="CT331" s="154"/>
      <c r="CU331" s="154"/>
      <c r="CV331" s="154"/>
      <c r="CW331" s="154"/>
      <c r="CX331" s="154"/>
      <c r="CY331" s="154"/>
      <c r="CZ331" s="154"/>
      <c r="DA331" s="154"/>
    </row>
    <row r="332" spans="1:105" ht="25.85" x14ac:dyDescent="0.2">
      <c r="A332" s="290" t="s">
        <v>875</v>
      </c>
      <c r="B332" s="73">
        <f t="shared" si="26"/>
        <v>121.2</v>
      </c>
      <c r="C332" s="69" t="str">
        <f t="shared" si="27"/>
        <v>121.2.05</v>
      </c>
      <c r="D332" s="70" t="s">
        <v>239</v>
      </c>
      <c r="E332" s="70" t="s">
        <v>239</v>
      </c>
      <c r="F332" s="71" t="s">
        <v>240</v>
      </c>
      <c r="G332" s="71" t="s">
        <v>855</v>
      </c>
      <c r="H332" s="71"/>
      <c r="I332" s="72" t="s">
        <v>652</v>
      </c>
      <c r="J332" s="92" t="s">
        <v>876</v>
      </c>
      <c r="K332" s="71"/>
      <c r="L332" s="54">
        <v>1</v>
      </c>
      <c r="M332" s="105" t="s">
        <v>253</v>
      </c>
      <c r="N332" s="105" t="s">
        <v>107</v>
      </c>
      <c r="O332" s="183">
        <f t="shared" si="28"/>
        <v>0.05</v>
      </c>
      <c r="P332" s="105" t="s">
        <v>108</v>
      </c>
      <c r="Q332" s="107">
        <v>74.400000000000006</v>
      </c>
      <c r="R332" s="107">
        <v>78</v>
      </c>
      <c r="S332" s="107">
        <v>100.8</v>
      </c>
      <c r="T332" s="107">
        <v>1984</v>
      </c>
      <c r="U332" s="107" t="s">
        <v>834</v>
      </c>
      <c r="V332" s="107"/>
      <c r="W332" s="107" t="s">
        <v>109</v>
      </c>
      <c r="X332" s="107">
        <v>68</v>
      </c>
      <c r="Y332" s="107" t="s">
        <v>858</v>
      </c>
      <c r="Z332" s="82" t="s">
        <v>859</v>
      </c>
      <c r="AA332" s="117"/>
      <c r="AB332" s="107"/>
      <c r="AC332" s="107"/>
      <c r="AD332" s="107"/>
      <c r="AE332" s="107"/>
      <c r="AF332" s="110">
        <f>Table14[[#This Row],[Quantity]]*Table14[[#This Row],[Heat Load (KW)]]</f>
        <v>0</v>
      </c>
      <c r="AG332" s="107"/>
      <c r="AH332" s="118"/>
      <c r="AI332" s="118"/>
      <c r="AJ332" s="107"/>
      <c r="AK332" s="107"/>
      <c r="AL332" s="105"/>
      <c r="AM332" s="118"/>
      <c r="AN332" s="91"/>
      <c r="AO332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32" s="193">
        <f>Table14[[#This Row],[Volt-Amperes]]*Table14[[#This Row],[Quantity]]/1000</f>
        <v>0</v>
      </c>
      <c r="AQ332" s="82">
        <v>100</v>
      </c>
      <c r="AR332" s="113">
        <f>Table14[[#This Row],[Quantity]]*Table14[[#This Row],[Volt-Amperes]]*(10^-3)*Table14[[#This Row],[Power Factor (%)]]*0.01</f>
        <v>0</v>
      </c>
      <c r="AS332" s="107"/>
      <c r="AT332" s="107"/>
      <c r="AU332" s="103"/>
      <c r="AV332" s="105"/>
      <c r="AW332" s="107"/>
      <c r="AX332" s="107"/>
      <c r="AY332" s="107"/>
      <c r="AZ332" s="137"/>
      <c r="BA332" s="137"/>
      <c r="BB332" s="137"/>
      <c r="BC332" s="137"/>
      <c r="BD332" s="105"/>
      <c r="BE332" s="116"/>
      <c r="BF332" s="116"/>
      <c r="BG332" s="359" t="str">
        <f>IF(OR(Table14[[#This Row],[Volts]]&gt;50,Table14[[#This Row],[Amps]]&gt;100),"Yes","No")</f>
        <v>No</v>
      </c>
      <c r="BH332" s="119"/>
      <c r="BI332" s="119"/>
      <c r="BJ332" s="119"/>
      <c r="BK332" s="313"/>
      <c r="BL332" s="72" t="str">
        <f>CONCATENATE($BL$5,Table14[[#This Row],[WBS Name]])</f>
        <v>C_CP</v>
      </c>
      <c r="BM332" s="154"/>
      <c r="BN332" s="154"/>
      <c r="BO332" s="154"/>
      <c r="BP332" s="154"/>
      <c r="BQ332" s="154"/>
      <c r="BR332" s="154"/>
      <c r="BS332" s="154"/>
      <c r="BT332" s="154"/>
      <c r="BU332" s="154"/>
      <c r="BV332" s="154"/>
      <c r="BW332" s="154"/>
      <c r="BX332" s="154"/>
      <c r="BY332" s="154"/>
      <c r="BZ332" s="154"/>
      <c r="CA332" s="154"/>
      <c r="CB332" s="154"/>
      <c r="CC332" s="154"/>
      <c r="CD332" s="154"/>
      <c r="CE332" s="154"/>
      <c r="CF332" s="154"/>
      <c r="CG332" s="154"/>
      <c r="CH332" s="154"/>
      <c r="CI332" s="154"/>
      <c r="CJ332" s="154"/>
      <c r="CK332" s="154"/>
      <c r="CL332" s="154"/>
      <c r="CM332" s="154"/>
      <c r="CN332" s="154"/>
      <c r="CO332" s="154"/>
      <c r="CP332" s="154"/>
      <c r="CQ332" s="154"/>
      <c r="CR332" s="154"/>
      <c r="CS332" s="154"/>
      <c r="CT332" s="154"/>
      <c r="CU332" s="154"/>
      <c r="CV332" s="154"/>
      <c r="CW332" s="154"/>
      <c r="CX332" s="154"/>
      <c r="CY332" s="154"/>
      <c r="CZ332" s="154"/>
      <c r="DA332" s="154"/>
    </row>
    <row r="333" spans="1:105" ht="25.85" x14ac:dyDescent="0.2">
      <c r="A333" s="290" t="s">
        <v>877</v>
      </c>
      <c r="B333" s="73">
        <f t="shared" si="26"/>
        <v>121.2</v>
      </c>
      <c r="C333" s="69" t="str">
        <f t="shared" si="27"/>
        <v>121.2.05</v>
      </c>
      <c r="D333" s="70" t="s">
        <v>239</v>
      </c>
      <c r="E333" s="70" t="s">
        <v>239</v>
      </c>
      <c r="F333" s="71" t="s">
        <v>240</v>
      </c>
      <c r="G333" s="71" t="s">
        <v>855</v>
      </c>
      <c r="H333" s="71"/>
      <c r="I333" s="72" t="s">
        <v>652</v>
      </c>
      <c r="J333" s="92" t="s">
        <v>878</v>
      </c>
      <c r="K333" s="71"/>
      <c r="L333" s="54">
        <v>3</v>
      </c>
      <c r="M333" s="105" t="s">
        <v>253</v>
      </c>
      <c r="N333" s="105" t="s">
        <v>107</v>
      </c>
      <c r="O333" s="183">
        <f t="shared" si="28"/>
        <v>0.05</v>
      </c>
      <c r="P333" s="105" t="s">
        <v>108</v>
      </c>
      <c r="Q333" s="107">
        <v>393.6</v>
      </c>
      <c r="R333" s="107">
        <v>141.6</v>
      </c>
      <c r="S333" s="107">
        <v>178.8</v>
      </c>
      <c r="T333" s="107">
        <v>39685</v>
      </c>
      <c r="U333" s="107" t="s">
        <v>834</v>
      </c>
      <c r="V333" s="107"/>
      <c r="W333" s="107" t="s">
        <v>109</v>
      </c>
      <c r="X333" s="107">
        <v>68</v>
      </c>
      <c r="Y333" s="107" t="s">
        <v>858</v>
      </c>
      <c r="Z333" s="82" t="s">
        <v>859</v>
      </c>
      <c r="AA333" s="117"/>
      <c r="AB333" s="107"/>
      <c r="AC333" s="107"/>
      <c r="AD333" s="107"/>
      <c r="AE333" s="379"/>
      <c r="AF333" s="110">
        <f>Table14[[#This Row],[Quantity]]*Table14[[#This Row],[Heat Load (KW)]]</f>
        <v>0</v>
      </c>
      <c r="AG333" s="381"/>
      <c r="AH333" s="118"/>
      <c r="AI333" s="118"/>
      <c r="AJ333" s="107"/>
      <c r="AK333" s="107"/>
      <c r="AL333" s="105" t="s">
        <v>154</v>
      </c>
      <c r="AM333" s="107">
        <v>480</v>
      </c>
      <c r="AN333" s="91">
        <v>37</v>
      </c>
      <c r="AO333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30761.222342423258</v>
      </c>
      <c r="AP333" s="193">
        <f>Table14[[#This Row],[Volt-Amperes]]*Table14[[#This Row],[Quantity]]/1000</f>
        <v>92.283667027269786</v>
      </c>
      <c r="AQ333" s="82">
        <v>100</v>
      </c>
      <c r="AR333" s="113">
        <f>Table14[[#This Row],[Quantity]]*Table14[[#This Row],[Volt-Amperes]]*(10^-3)*Table14[[#This Row],[Power Factor (%)]]*0.01</f>
        <v>92.283667027269786</v>
      </c>
      <c r="AS333" s="107"/>
      <c r="AT333" s="107"/>
      <c r="AU333" s="103"/>
      <c r="AV333" s="105"/>
      <c r="AW333" s="107"/>
      <c r="AX333" s="107"/>
      <c r="AY333" s="107"/>
      <c r="AZ333" s="137"/>
      <c r="BA333" s="137"/>
      <c r="BB333" s="137"/>
      <c r="BC333" s="137"/>
      <c r="BD333" s="105"/>
      <c r="BE333" s="116"/>
      <c r="BF333" s="116"/>
      <c r="BG333" s="359" t="str">
        <f>IF(OR(Table14[[#This Row],[Volts]]&gt;50,Table14[[#This Row],[Amps]]&gt;100),"Yes","No")</f>
        <v>Yes</v>
      </c>
      <c r="BH333" s="119"/>
      <c r="BI333" s="119"/>
      <c r="BJ333" s="119"/>
      <c r="BK333" s="313"/>
      <c r="BL333" s="72" t="str">
        <f>CONCATENATE($BL$5,Table14[[#This Row],[WBS Name]])</f>
        <v>C_CP</v>
      </c>
      <c r="BM333" s="154"/>
      <c r="BN333" s="154"/>
      <c r="BO333" s="154"/>
      <c r="BP333" s="154"/>
      <c r="BQ333" s="154"/>
      <c r="BR333" s="154"/>
      <c r="BS333" s="154"/>
      <c r="BT333" s="154"/>
      <c r="BU333" s="154"/>
      <c r="BV333" s="154"/>
      <c r="BW333" s="154"/>
      <c r="BX333" s="154"/>
      <c r="BY333" s="154"/>
      <c r="BZ333" s="154"/>
      <c r="CA333" s="154"/>
      <c r="CB333" s="154"/>
      <c r="CC333" s="154"/>
      <c r="CD333" s="154"/>
      <c r="CE333" s="154"/>
      <c r="CF333" s="154"/>
      <c r="CG333" s="154"/>
      <c r="CH333" s="154"/>
      <c r="CI333" s="154"/>
      <c r="CJ333" s="154"/>
      <c r="CK333" s="154"/>
      <c r="CL333" s="154"/>
      <c r="CM333" s="154"/>
      <c r="CN333" s="154"/>
      <c r="CO333" s="154"/>
      <c r="CP333" s="154"/>
      <c r="CQ333" s="154"/>
      <c r="CR333" s="154"/>
      <c r="CS333" s="154"/>
      <c r="CT333" s="154"/>
      <c r="CU333" s="154"/>
      <c r="CV333" s="154"/>
      <c r="CW333" s="154"/>
      <c r="CX333" s="154"/>
      <c r="CY333" s="154"/>
      <c r="CZ333" s="154"/>
      <c r="DA333" s="154"/>
    </row>
    <row r="334" spans="1:105" ht="25.85" x14ac:dyDescent="0.2">
      <c r="A334" s="290" t="s">
        <v>879</v>
      </c>
      <c r="B334" s="73">
        <f t="shared" si="26"/>
        <v>121.2</v>
      </c>
      <c r="C334" s="69" t="str">
        <f t="shared" si="27"/>
        <v>121.2.05</v>
      </c>
      <c r="D334" s="70" t="s">
        <v>239</v>
      </c>
      <c r="E334" s="70" t="s">
        <v>239</v>
      </c>
      <c r="F334" s="71" t="s">
        <v>240</v>
      </c>
      <c r="G334" s="71" t="s">
        <v>855</v>
      </c>
      <c r="H334" s="71"/>
      <c r="I334" s="72" t="s">
        <v>19</v>
      </c>
      <c r="J334" s="92" t="s">
        <v>880</v>
      </c>
      <c r="K334" s="71"/>
      <c r="L334" s="54">
        <v>1</v>
      </c>
      <c r="M334" s="105" t="s">
        <v>253</v>
      </c>
      <c r="N334" s="105" t="s">
        <v>107</v>
      </c>
      <c r="O334" s="183">
        <f t="shared" si="28"/>
        <v>0.05</v>
      </c>
      <c r="P334" s="105" t="s">
        <v>108</v>
      </c>
      <c r="Q334" s="107">
        <v>189.6</v>
      </c>
      <c r="R334" s="107">
        <v>24</v>
      </c>
      <c r="S334" s="107">
        <v>86.4</v>
      </c>
      <c r="T334" s="107">
        <v>2200</v>
      </c>
      <c r="U334" s="107" t="s">
        <v>834</v>
      </c>
      <c r="V334" s="107"/>
      <c r="W334" s="107" t="s">
        <v>109</v>
      </c>
      <c r="X334" s="107">
        <v>68</v>
      </c>
      <c r="Y334" s="107" t="s">
        <v>858</v>
      </c>
      <c r="Z334" s="82" t="s">
        <v>859</v>
      </c>
      <c r="AA334" s="117"/>
      <c r="AB334" s="107"/>
      <c r="AC334" s="107"/>
      <c r="AD334" s="82" t="s">
        <v>113</v>
      </c>
      <c r="AE334" s="267">
        <v>0.5</v>
      </c>
      <c r="AF334" s="110">
        <f>Table14[[#This Row],[Quantity]]*Table14[[#This Row],[Heat Load (KW)]]</f>
        <v>0.5</v>
      </c>
      <c r="AG334" s="266"/>
      <c r="AH334" s="137"/>
      <c r="AI334" s="137"/>
      <c r="AJ334" s="137"/>
      <c r="AK334" s="137"/>
      <c r="AL334" s="105" t="s">
        <v>154</v>
      </c>
      <c r="AM334" s="107">
        <v>480</v>
      </c>
      <c r="AN334" s="91">
        <v>20</v>
      </c>
      <c r="AO334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16627.687752661222</v>
      </c>
      <c r="AP334" s="193">
        <f>Table14[[#This Row],[Volt-Amperes]]*Table14[[#This Row],[Quantity]]/1000</f>
        <v>16.627687752661224</v>
      </c>
      <c r="AQ334" s="82">
        <v>100</v>
      </c>
      <c r="AR334" s="113">
        <f>Table14[[#This Row],[Quantity]]*Table14[[#This Row],[Volt-Amperes]]*(10^-3)*Table14[[#This Row],[Power Factor (%)]]*0.01</f>
        <v>16.627687752661224</v>
      </c>
      <c r="AS334" s="107"/>
      <c r="AT334" s="107"/>
      <c r="AU334" s="103"/>
      <c r="AV334" s="105"/>
      <c r="AW334" s="107"/>
      <c r="AX334" s="107"/>
      <c r="AY334" s="107"/>
      <c r="AZ334" s="107"/>
      <c r="BA334" s="107"/>
      <c r="BB334" s="107"/>
      <c r="BC334" s="107"/>
      <c r="BD334" s="105"/>
      <c r="BE334" s="116"/>
      <c r="BF334" s="116"/>
      <c r="BG334" s="359" t="str">
        <f>IF(OR(Table14[[#This Row],[Volts]]&gt;50,Table14[[#This Row],[Amps]]&gt;100),"Yes","No")</f>
        <v>Yes</v>
      </c>
      <c r="BH334" s="119"/>
      <c r="BI334" s="119"/>
      <c r="BJ334" s="119"/>
      <c r="BK334" s="313"/>
      <c r="BL334" s="72" t="str">
        <f>CONCATENATE($BL$5,Table14[[#This Row],[WBS Name]])</f>
        <v>C_CP</v>
      </c>
      <c r="BM334" s="154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</row>
    <row r="335" spans="1:105" ht="25.85" x14ac:dyDescent="0.2">
      <c r="A335" s="290" t="s">
        <v>881</v>
      </c>
      <c r="B335" s="73">
        <f t="shared" si="26"/>
        <v>121.2</v>
      </c>
      <c r="C335" s="69" t="str">
        <f t="shared" si="27"/>
        <v>121.2.05</v>
      </c>
      <c r="D335" s="70" t="s">
        <v>239</v>
      </c>
      <c r="E335" s="70" t="s">
        <v>239</v>
      </c>
      <c r="F335" s="71" t="s">
        <v>240</v>
      </c>
      <c r="G335" s="71" t="s">
        <v>855</v>
      </c>
      <c r="H335" s="71"/>
      <c r="I335" s="72" t="s">
        <v>19</v>
      </c>
      <c r="J335" s="71" t="s">
        <v>882</v>
      </c>
      <c r="K335" s="71"/>
      <c r="L335" s="54">
        <v>1</v>
      </c>
      <c r="M335" s="105" t="s">
        <v>253</v>
      </c>
      <c r="N335" s="105" t="s">
        <v>107</v>
      </c>
      <c r="O335" s="183">
        <f t="shared" si="28"/>
        <v>0.05</v>
      </c>
      <c r="P335" s="105" t="s">
        <v>108</v>
      </c>
      <c r="Q335" s="107">
        <v>157.19999999999999</v>
      </c>
      <c r="R335" s="107">
        <v>24</v>
      </c>
      <c r="S335" s="107">
        <v>86.4</v>
      </c>
      <c r="T335" s="107">
        <v>2200</v>
      </c>
      <c r="U335" s="107" t="s">
        <v>834</v>
      </c>
      <c r="V335" s="107"/>
      <c r="W335" s="107" t="s">
        <v>109</v>
      </c>
      <c r="X335" s="107">
        <v>68</v>
      </c>
      <c r="Y335" s="107" t="s">
        <v>858</v>
      </c>
      <c r="Z335" s="82" t="s">
        <v>859</v>
      </c>
      <c r="AA335" s="117"/>
      <c r="AB335" s="107"/>
      <c r="AC335" s="107"/>
      <c r="AD335" s="82" t="s">
        <v>113</v>
      </c>
      <c r="AE335" s="267">
        <v>0.5</v>
      </c>
      <c r="AF335" s="110">
        <f>Table14[[#This Row],[Quantity]]*Table14[[#This Row],[Heat Load (KW)]]</f>
        <v>0.5</v>
      </c>
      <c r="AG335" s="266"/>
      <c r="AH335" s="137"/>
      <c r="AI335" s="137"/>
      <c r="AJ335" s="137"/>
      <c r="AK335" s="137"/>
      <c r="AL335" s="105" t="s">
        <v>154</v>
      </c>
      <c r="AM335" s="107">
        <v>480</v>
      </c>
      <c r="AN335" s="91">
        <v>20</v>
      </c>
      <c r="AO335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16627.687752661222</v>
      </c>
      <c r="AP335" s="193">
        <f>Table14[[#This Row],[Volt-Amperes]]*Table14[[#This Row],[Quantity]]/1000</f>
        <v>16.627687752661224</v>
      </c>
      <c r="AQ335" s="82">
        <v>100</v>
      </c>
      <c r="AR335" s="113">
        <f>Table14[[#This Row],[Quantity]]*Table14[[#This Row],[Volt-Amperes]]*(10^-3)*Table14[[#This Row],[Power Factor (%)]]*0.01</f>
        <v>16.627687752661224</v>
      </c>
      <c r="AS335" s="107"/>
      <c r="AT335" s="107"/>
      <c r="AU335" s="103"/>
      <c r="AV335" s="105"/>
      <c r="AW335" s="107"/>
      <c r="AX335" s="107"/>
      <c r="AY335" s="107"/>
      <c r="AZ335" s="107"/>
      <c r="BA335" s="107"/>
      <c r="BB335" s="107"/>
      <c r="BC335" s="107"/>
      <c r="BD335" s="105"/>
      <c r="BE335" s="116"/>
      <c r="BF335" s="116"/>
      <c r="BG335" s="359" t="str">
        <f>IF(OR(Table14[[#This Row],[Volts]]&gt;50,Table14[[#This Row],[Amps]]&gt;100),"Yes","No")</f>
        <v>Yes</v>
      </c>
      <c r="BH335" s="119"/>
      <c r="BI335" s="119"/>
      <c r="BJ335" s="119"/>
      <c r="BK335" s="313"/>
      <c r="BL335" s="72" t="str">
        <f>CONCATENATE($BL$5,Table14[[#This Row],[WBS Name]])</f>
        <v>C_CP</v>
      </c>
      <c r="BM335" s="154"/>
      <c r="BN335" s="154"/>
      <c r="BO335" s="154"/>
      <c r="BP335" s="154"/>
      <c r="BQ335" s="154"/>
      <c r="BR335" s="154"/>
      <c r="BS335" s="154"/>
      <c r="BT335" s="154"/>
      <c r="BU335" s="154"/>
      <c r="BV335" s="154"/>
      <c r="BW335" s="154"/>
      <c r="BX335" s="154"/>
      <c r="BY335" s="154"/>
      <c r="BZ335" s="154"/>
      <c r="CA335" s="154"/>
      <c r="CB335" s="154"/>
      <c r="CC335" s="154"/>
      <c r="CD335" s="154"/>
      <c r="CE335" s="154"/>
      <c r="CF335" s="154"/>
      <c r="CG335" s="154"/>
      <c r="CH335" s="154"/>
      <c r="CI335" s="154"/>
      <c r="CJ335" s="154"/>
      <c r="CK335" s="154"/>
      <c r="CL335" s="154"/>
      <c r="CM335" s="154"/>
      <c r="CN335" s="154"/>
      <c r="CO335" s="154"/>
      <c r="CP335" s="154"/>
      <c r="CQ335" s="154"/>
      <c r="CR335" s="154"/>
      <c r="CS335" s="154"/>
      <c r="CT335" s="154"/>
      <c r="CU335" s="154"/>
      <c r="CV335" s="154"/>
      <c r="CW335" s="154"/>
      <c r="CX335" s="154"/>
      <c r="CY335" s="154"/>
      <c r="CZ335" s="154"/>
      <c r="DA335" s="154"/>
    </row>
    <row r="336" spans="1:105" ht="25.85" x14ac:dyDescent="0.2">
      <c r="A336" s="290" t="s">
        <v>883</v>
      </c>
      <c r="B336" s="73">
        <f t="shared" si="26"/>
        <v>121.2</v>
      </c>
      <c r="C336" s="69" t="str">
        <f t="shared" si="27"/>
        <v>121.2.05</v>
      </c>
      <c r="D336" s="70" t="s">
        <v>239</v>
      </c>
      <c r="E336" s="70" t="s">
        <v>239</v>
      </c>
      <c r="F336" s="71" t="s">
        <v>240</v>
      </c>
      <c r="G336" s="71" t="s">
        <v>855</v>
      </c>
      <c r="H336" s="71"/>
      <c r="I336" s="72" t="s">
        <v>19</v>
      </c>
      <c r="J336" s="71" t="s">
        <v>884</v>
      </c>
      <c r="K336" s="71"/>
      <c r="L336" s="54">
        <v>1</v>
      </c>
      <c r="M336" s="105" t="s">
        <v>253</v>
      </c>
      <c r="N336" s="105" t="s">
        <v>107</v>
      </c>
      <c r="O336" s="183">
        <f t="shared" si="28"/>
        <v>0.05</v>
      </c>
      <c r="P336" s="105" t="s">
        <v>108</v>
      </c>
      <c r="Q336" s="107">
        <v>139.19999999999999</v>
      </c>
      <c r="R336" s="107">
        <v>40.799999999999997</v>
      </c>
      <c r="S336" s="107">
        <v>110.4</v>
      </c>
      <c r="T336" s="107">
        <v>1000</v>
      </c>
      <c r="U336" s="107" t="s">
        <v>834</v>
      </c>
      <c r="V336" s="107"/>
      <c r="W336" s="107" t="s">
        <v>109</v>
      </c>
      <c r="X336" s="107">
        <v>68</v>
      </c>
      <c r="Y336" s="107" t="s">
        <v>858</v>
      </c>
      <c r="Z336" s="82" t="s">
        <v>859</v>
      </c>
      <c r="AA336" s="117"/>
      <c r="AB336" s="107"/>
      <c r="AC336" s="107"/>
      <c r="AD336" s="82" t="s">
        <v>113</v>
      </c>
      <c r="AE336" s="82">
        <v>0.5</v>
      </c>
      <c r="AF336" s="110">
        <f>Table14[[#This Row],[Quantity]]*Table14[[#This Row],[Heat Load (KW)]]</f>
        <v>0.5</v>
      </c>
      <c r="AG336" s="137"/>
      <c r="AH336" s="137"/>
      <c r="AI336" s="137"/>
      <c r="AJ336" s="137"/>
      <c r="AK336" s="137"/>
      <c r="AL336" s="105" t="s">
        <v>154</v>
      </c>
      <c r="AM336" s="107">
        <v>480</v>
      </c>
      <c r="AN336" s="91">
        <v>20</v>
      </c>
      <c r="AO336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16627.687752661222</v>
      </c>
      <c r="AP336" s="193">
        <f>Table14[[#This Row],[Volt-Amperes]]*Table14[[#This Row],[Quantity]]/1000</f>
        <v>16.627687752661224</v>
      </c>
      <c r="AQ336" s="82">
        <v>100</v>
      </c>
      <c r="AR336" s="113">
        <f>Table14[[#This Row],[Quantity]]*Table14[[#This Row],[Volt-Amperes]]*(10^-3)*Table14[[#This Row],[Power Factor (%)]]*0.01</f>
        <v>16.627687752661224</v>
      </c>
      <c r="AS336" s="107"/>
      <c r="AT336" s="107"/>
      <c r="AU336" s="103"/>
      <c r="AV336" s="105"/>
      <c r="AW336" s="107"/>
      <c r="AX336" s="107"/>
      <c r="AY336" s="107"/>
      <c r="AZ336" s="107"/>
      <c r="BA336" s="107"/>
      <c r="BB336" s="107"/>
      <c r="BC336" s="107"/>
      <c r="BD336" s="105"/>
      <c r="BE336" s="116"/>
      <c r="BF336" s="116"/>
      <c r="BG336" s="359" t="str">
        <f>IF(OR(Table14[[#This Row],[Volts]]&gt;50,Table14[[#This Row],[Amps]]&gt;100),"Yes","No")</f>
        <v>Yes</v>
      </c>
      <c r="BH336" s="119"/>
      <c r="BI336" s="119"/>
      <c r="BJ336" s="119"/>
      <c r="BK336" s="313"/>
      <c r="BL336" s="72" t="str">
        <f>CONCATENATE($BL$5,Table14[[#This Row],[WBS Name]])</f>
        <v>C_CP</v>
      </c>
      <c r="BM336" s="154"/>
      <c r="BN336" s="154"/>
      <c r="BO336" s="154"/>
      <c r="BP336" s="154"/>
      <c r="BQ336" s="154"/>
      <c r="BR336" s="154"/>
      <c r="BS336" s="154"/>
      <c r="BT336" s="154"/>
      <c r="BU336" s="154"/>
      <c r="BV336" s="154"/>
      <c r="BW336" s="154"/>
      <c r="BX336" s="154"/>
      <c r="BY336" s="154"/>
      <c r="BZ336" s="154"/>
      <c r="CA336" s="154"/>
      <c r="CB336" s="154"/>
      <c r="CC336" s="154"/>
      <c r="CD336" s="154"/>
      <c r="CE336" s="154"/>
      <c r="CF336" s="154"/>
      <c r="CG336" s="154"/>
      <c r="CH336" s="154"/>
      <c r="CI336" s="154"/>
      <c r="CJ336" s="154"/>
      <c r="CK336" s="154"/>
      <c r="CL336" s="154"/>
      <c r="CM336" s="154"/>
      <c r="CN336" s="154"/>
      <c r="CO336" s="154"/>
      <c r="CP336" s="154"/>
      <c r="CQ336" s="154"/>
      <c r="CR336" s="154"/>
      <c r="CS336" s="154"/>
      <c r="CT336" s="154"/>
      <c r="CU336" s="154"/>
      <c r="CV336" s="154"/>
      <c r="CW336" s="154"/>
      <c r="CX336" s="154"/>
      <c r="CY336" s="154"/>
      <c r="CZ336" s="154"/>
      <c r="DA336" s="154"/>
    </row>
    <row r="337" spans="1:105" ht="25.85" x14ac:dyDescent="0.2">
      <c r="A337" s="290" t="s">
        <v>885</v>
      </c>
      <c r="B337" s="73">
        <f t="shared" si="26"/>
        <v>121.2</v>
      </c>
      <c r="C337" s="69" t="str">
        <f t="shared" si="27"/>
        <v>121.2.05</v>
      </c>
      <c r="D337" s="70" t="s">
        <v>239</v>
      </c>
      <c r="E337" s="70" t="s">
        <v>239</v>
      </c>
      <c r="F337" s="71" t="s">
        <v>240</v>
      </c>
      <c r="G337" s="71" t="s">
        <v>855</v>
      </c>
      <c r="H337" s="71"/>
      <c r="I337" s="72" t="s">
        <v>652</v>
      </c>
      <c r="J337" s="71" t="s">
        <v>886</v>
      </c>
      <c r="K337" s="71"/>
      <c r="L337" s="54">
        <v>1</v>
      </c>
      <c r="M337" s="105" t="s">
        <v>253</v>
      </c>
      <c r="N337" s="105" t="s">
        <v>107</v>
      </c>
      <c r="O337" s="183">
        <f t="shared" si="28"/>
        <v>0.05</v>
      </c>
      <c r="P337" s="105" t="s">
        <v>108</v>
      </c>
      <c r="Q337" s="107">
        <v>36</v>
      </c>
      <c r="R337" s="107">
        <v>36</v>
      </c>
      <c r="S337" s="107">
        <v>117.6</v>
      </c>
      <c r="T337" s="107">
        <v>2200</v>
      </c>
      <c r="U337" s="107" t="s">
        <v>834</v>
      </c>
      <c r="V337" s="107"/>
      <c r="W337" s="107" t="s">
        <v>109</v>
      </c>
      <c r="X337" s="107">
        <v>68</v>
      </c>
      <c r="Y337" s="107" t="s">
        <v>858</v>
      </c>
      <c r="Z337" s="82" t="s">
        <v>859</v>
      </c>
      <c r="AA337" s="117"/>
      <c r="AB337" s="107"/>
      <c r="AC337" s="107"/>
      <c r="AD337" s="107"/>
      <c r="AE337" s="107"/>
      <c r="AF337" s="110">
        <f>Table14[[#This Row],[Quantity]]*Table14[[#This Row],[Heat Load (KW)]]</f>
        <v>0</v>
      </c>
      <c r="AG337" s="107"/>
      <c r="AH337" s="118"/>
      <c r="AI337" s="118"/>
      <c r="AJ337" s="107"/>
      <c r="AK337" s="107"/>
      <c r="AL337" s="105"/>
      <c r="AM337" s="118"/>
      <c r="AN337" s="118"/>
      <c r="AO337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37" s="193">
        <f>Table14[[#This Row],[Volt-Amperes]]*Table14[[#This Row],[Quantity]]/1000</f>
        <v>0</v>
      </c>
      <c r="AQ337" s="82">
        <v>100</v>
      </c>
      <c r="AR337" s="113">
        <f>Table14[[#This Row],[Quantity]]*Table14[[#This Row],[Volt-Amperes]]*(10^-3)*Table14[[#This Row],[Power Factor (%)]]*0.01</f>
        <v>0</v>
      </c>
      <c r="AS337" s="107"/>
      <c r="AT337" s="107"/>
      <c r="AU337" s="103"/>
      <c r="AV337" s="105"/>
      <c r="AW337" s="107"/>
      <c r="AX337" s="107"/>
      <c r="AY337" s="107"/>
      <c r="AZ337" s="137"/>
      <c r="BA337" s="137"/>
      <c r="BB337" s="137"/>
      <c r="BC337" s="137"/>
      <c r="BD337" s="105"/>
      <c r="BE337" s="116"/>
      <c r="BF337" s="116"/>
      <c r="BG337" s="359" t="str">
        <f>IF(OR(Table14[[#This Row],[Volts]]&gt;50,Table14[[#This Row],[Amps]]&gt;100),"Yes","No")</f>
        <v>No</v>
      </c>
      <c r="BH337" s="119"/>
      <c r="BI337" s="119"/>
      <c r="BJ337" s="119"/>
      <c r="BK337" s="313"/>
      <c r="BL337" s="72" t="str">
        <f>CONCATENATE($BL$5,Table14[[#This Row],[WBS Name]])</f>
        <v>C_CP</v>
      </c>
      <c r="BM337" s="154"/>
      <c r="BN337" s="154"/>
      <c r="BO337" s="154"/>
      <c r="BP337" s="154"/>
      <c r="BQ337" s="154"/>
      <c r="BR337" s="154"/>
      <c r="BS337" s="154"/>
      <c r="BT337" s="154"/>
      <c r="BU337" s="154"/>
      <c r="BV337" s="154"/>
      <c r="BW337" s="154"/>
      <c r="BX337" s="154"/>
      <c r="BY337" s="154"/>
      <c r="BZ337" s="154"/>
      <c r="CA337" s="154"/>
      <c r="CB337" s="154"/>
      <c r="CC337" s="154"/>
      <c r="CD337" s="154"/>
      <c r="CE337" s="154"/>
      <c r="CF337" s="154"/>
      <c r="CG337" s="154"/>
      <c r="CH337" s="154"/>
      <c r="CI337" s="154"/>
      <c r="CJ337" s="154"/>
      <c r="CK337" s="154"/>
      <c r="CL337" s="154"/>
      <c r="CM337" s="154"/>
      <c r="CN337" s="154"/>
      <c r="CO337" s="154"/>
      <c r="CP337" s="154"/>
      <c r="CQ337" s="154"/>
      <c r="CR337" s="154"/>
      <c r="CS337" s="154"/>
      <c r="CT337" s="154"/>
      <c r="CU337" s="154"/>
      <c r="CV337" s="154"/>
      <c r="CW337" s="154"/>
      <c r="CX337" s="154"/>
      <c r="CY337" s="154"/>
      <c r="CZ337" s="154"/>
      <c r="DA337" s="154"/>
    </row>
    <row r="338" spans="1:105" ht="25.85" x14ac:dyDescent="0.2">
      <c r="A338" s="290" t="s">
        <v>887</v>
      </c>
      <c r="B338" s="73">
        <f t="shared" si="26"/>
        <v>121.2</v>
      </c>
      <c r="C338" s="69" t="str">
        <f t="shared" si="27"/>
        <v>121.2.05</v>
      </c>
      <c r="D338" s="70" t="s">
        <v>239</v>
      </c>
      <c r="E338" s="70" t="s">
        <v>225</v>
      </c>
      <c r="F338" s="71" t="s">
        <v>225</v>
      </c>
      <c r="G338" s="71" t="s">
        <v>855</v>
      </c>
      <c r="H338" s="71"/>
      <c r="I338" s="72" t="s">
        <v>856</v>
      </c>
      <c r="J338" s="92" t="s">
        <v>888</v>
      </c>
      <c r="K338" s="71"/>
      <c r="L338" s="54">
        <v>1</v>
      </c>
      <c r="M338" s="105" t="s">
        <v>253</v>
      </c>
      <c r="N338" s="105" t="s">
        <v>107</v>
      </c>
      <c r="O338" s="183">
        <f t="shared" si="28"/>
        <v>0.05</v>
      </c>
      <c r="P338" s="105" t="s">
        <v>108</v>
      </c>
      <c r="Q338" s="107">
        <v>81.599999999999994</v>
      </c>
      <c r="R338" s="107">
        <v>40.799999999999997</v>
      </c>
      <c r="S338" s="107">
        <v>67.2</v>
      </c>
      <c r="T338" s="107">
        <v>500</v>
      </c>
      <c r="U338" s="107" t="s">
        <v>834</v>
      </c>
      <c r="V338" s="107"/>
      <c r="W338" s="107" t="s">
        <v>109</v>
      </c>
      <c r="X338" s="107">
        <v>68</v>
      </c>
      <c r="Y338" s="107" t="s">
        <v>858</v>
      </c>
      <c r="Z338" s="82" t="s">
        <v>859</v>
      </c>
      <c r="AA338" s="117"/>
      <c r="AB338" s="107"/>
      <c r="AC338" s="107"/>
      <c r="AD338" s="107" t="s">
        <v>113</v>
      </c>
      <c r="AE338" s="118">
        <v>44</v>
      </c>
      <c r="AF338" s="110">
        <f>Table14[[#This Row],[Quantity]]*Table14[[#This Row],[Heat Load (KW)]]</f>
        <v>44</v>
      </c>
      <c r="AG338" s="137"/>
      <c r="AH338" s="137"/>
      <c r="AI338" s="137"/>
      <c r="AJ338" s="137"/>
      <c r="AK338" s="137"/>
      <c r="AL338" s="105" t="s">
        <v>154</v>
      </c>
      <c r="AM338" s="107">
        <v>480</v>
      </c>
      <c r="AN338" s="107">
        <v>110</v>
      </c>
      <c r="AO338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91452.282639636716</v>
      </c>
      <c r="AP338" s="193">
        <f>Table14[[#This Row],[Volt-Amperes]]*Table14[[#This Row],[Quantity]]/1000</f>
        <v>91.452282639636721</v>
      </c>
      <c r="AQ338" s="82">
        <v>100</v>
      </c>
      <c r="AR338" s="113">
        <f>Table14[[#This Row],[Quantity]]*Table14[[#This Row],[Volt-Amperes]]*(10^-3)*Table14[[#This Row],[Power Factor (%)]]*0.01</f>
        <v>91.452282639636721</v>
      </c>
      <c r="AS338" s="107"/>
      <c r="AT338" s="107"/>
      <c r="AU338" s="103"/>
      <c r="AV338" s="105"/>
      <c r="AW338" s="107"/>
      <c r="AX338" s="107"/>
      <c r="AY338" s="107"/>
      <c r="AZ338" s="137"/>
      <c r="BA338" s="137"/>
      <c r="BB338" s="137"/>
      <c r="BC338" s="137"/>
      <c r="BD338" s="105"/>
      <c r="BE338" s="116"/>
      <c r="BF338" s="116"/>
      <c r="BG338" s="359" t="str">
        <f>IF(OR(Table14[[#This Row],[Volts]]&gt;50,Table14[[#This Row],[Amps]]&gt;100),"Yes","No")</f>
        <v>Yes</v>
      </c>
      <c r="BH338" s="119"/>
      <c r="BI338" s="119"/>
      <c r="BJ338" s="119"/>
      <c r="BK338" s="313"/>
      <c r="BL338" s="72" t="str">
        <f>CONCATENATE($BL$5,Table14[[#This Row],[WBS Name]])</f>
        <v>C_CP</v>
      </c>
      <c r="BM338" s="154"/>
      <c r="BN338" s="154"/>
      <c r="BO338" s="154"/>
      <c r="BP338" s="154"/>
      <c r="BQ338" s="154"/>
      <c r="BR338" s="154"/>
      <c r="BS338" s="154"/>
      <c r="BT338" s="154"/>
      <c r="BU338" s="154"/>
      <c r="BV338" s="154"/>
      <c r="BW338" s="154"/>
      <c r="BX338" s="154"/>
      <c r="BY338" s="154"/>
      <c r="BZ338" s="154"/>
      <c r="CA338" s="154"/>
      <c r="CB338" s="154"/>
      <c r="CC338" s="154"/>
      <c r="CD338" s="154"/>
      <c r="CE338" s="154"/>
      <c r="CF338" s="154"/>
      <c r="CG338" s="154"/>
      <c r="CH338" s="154"/>
      <c r="CI338" s="154"/>
      <c r="CJ338" s="154"/>
      <c r="CK338" s="154"/>
      <c r="CL338" s="154"/>
      <c r="CM338" s="154"/>
      <c r="CN338" s="154"/>
      <c r="CO338" s="154"/>
      <c r="CP338" s="154"/>
      <c r="CQ338" s="154"/>
      <c r="CR338" s="154"/>
      <c r="CS338" s="154"/>
      <c r="CT338" s="154"/>
      <c r="CU338" s="154"/>
      <c r="CV338" s="154"/>
      <c r="CW338" s="154"/>
      <c r="CX338" s="154"/>
      <c r="CY338" s="154"/>
      <c r="CZ338" s="154"/>
      <c r="DA338" s="154"/>
    </row>
    <row r="339" spans="1:105" ht="25.85" x14ac:dyDescent="0.2">
      <c r="A339" s="290" t="s">
        <v>889</v>
      </c>
      <c r="B339" s="73">
        <f t="shared" si="26"/>
        <v>121.2</v>
      </c>
      <c r="C339" s="69" t="str">
        <f t="shared" si="27"/>
        <v>121.2.05</v>
      </c>
      <c r="D339" s="70" t="s">
        <v>239</v>
      </c>
      <c r="E339" s="70" t="s">
        <v>225</v>
      </c>
      <c r="F339" s="71" t="s">
        <v>225</v>
      </c>
      <c r="G339" s="71" t="s">
        <v>855</v>
      </c>
      <c r="H339" s="71"/>
      <c r="I339" s="72" t="s">
        <v>856</v>
      </c>
      <c r="J339" s="92" t="s">
        <v>890</v>
      </c>
      <c r="K339" s="71"/>
      <c r="L339" s="54">
        <v>1</v>
      </c>
      <c r="M339" s="105" t="s">
        <v>253</v>
      </c>
      <c r="N339" s="105" t="s">
        <v>107</v>
      </c>
      <c r="O339" s="183">
        <f t="shared" si="28"/>
        <v>0.05</v>
      </c>
      <c r="P339" s="105" t="s">
        <v>108</v>
      </c>
      <c r="Q339" s="107">
        <v>81.599999999999994</v>
      </c>
      <c r="R339" s="107">
        <v>40.799999999999997</v>
      </c>
      <c r="S339" s="107">
        <v>67.2</v>
      </c>
      <c r="T339" s="107">
        <v>500</v>
      </c>
      <c r="U339" s="107" t="s">
        <v>834</v>
      </c>
      <c r="V339" s="107"/>
      <c r="W339" s="107" t="s">
        <v>109</v>
      </c>
      <c r="X339" s="107">
        <v>68</v>
      </c>
      <c r="Y339" s="107" t="s">
        <v>858</v>
      </c>
      <c r="Z339" s="82" t="s">
        <v>859</v>
      </c>
      <c r="AA339" s="117"/>
      <c r="AB339" s="107"/>
      <c r="AC339" s="107"/>
      <c r="AD339" s="246"/>
      <c r="AE339" s="246"/>
      <c r="AF339" s="110">
        <f>Table14[[#This Row],[Quantity]]*Table14[[#This Row],[Heat Load (KW)]]</f>
        <v>0</v>
      </c>
      <c r="AG339" s="207"/>
      <c r="AH339" s="207"/>
      <c r="AI339" s="207"/>
      <c r="AJ339" s="207"/>
      <c r="AK339" s="207"/>
      <c r="AL339" s="249"/>
      <c r="AM339" s="246"/>
      <c r="AN339" s="247"/>
      <c r="AO339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39" s="397">
        <f>Table14[[#This Row],[Volt-Amperes]]*Table14[[#This Row],[Quantity]]/1000</f>
        <v>0</v>
      </c>
      <c r="AQ339" s="82">
        <v>100</v>
      </c>
      <c r="AR339" s="199">
        <f>Table14[[#This Row],[Quantity]]*Table14[[#This Row],[Volt-Amperes]]*(10^-3)*Table14[[#This Row],[Power Factor (%)]]*0.01</f>
        <v>0</v>
      </c>
      <c r="AS339" s="107"/>
      <c r="AT339" s="107"/>
      <c r="AU339" s="276"/>
      <c r="AV339" s="105"/>
      <c r="AW339" s="107"/>
      <c r="AX339" s="107"/>
      <c r="AY339" s="107"/>
      <c r="AZ339" s="207"/>
      <c r="BA339" s="207"/>
      <c r="BB339" s="207"/>
      <c r="BC339" s="207"/>
      <c r="BD339" s="105"/>
      <c r="BE339" s="116"/>
      <c r="BF339" s="116"/>
      <c r="BG339" s="359" t="str">
        <f>IF(OR(Table14[[#This Row],[Volts]]&gt;50,Table14[[#This Row],[Amps]]&gt;100),"Yes","No")</f>
        <v>No</v>
      </c>
      <c r="BH339" s="107"/>
      <c r="BI339" s="107"/>
      <c r="BJ339" s="107"/>
      <c r="BK339" s="407" t="s">
        <v>891</v>
      </c>
      <c r="BL339" s="72"/>
      <c r="BM339" s="154"/>
      <c r="BN339" s="154"/>
      <c r="BO339" s="154"/>
      <c r="BP339" s="154"/>
      <c r="BQ339" s="154"/>
      <c r="BR339" s="154"/>
      <c r="BS339" s="154"/>
      <c r="BT339" s="154"/>
      <c r="BU339" s="154"/>
      <c r="BV339" s="154"/>
      <c r="BW339" s="154"/>
      <c r="BX339" s="154"/>
      <c r="BY339" s="154"/>
      <c r="BZ339" s="154"/>
      <c r="CA339" s="154"/>
      <c r="CB339" s="154"/>
      <c r="CC339" s="154"/>
      <c r="CD339" s="154"/>
      <c r="CE339" s="154"/>
      <c r="CF339" s="154"/>
      <c r="CG339" s="154"/>
      <c r="CH339" s="154"/>
      <c r="CI339" s="154"/>
      <c r="CJ339" s="154"/>
      <c r="CK339" s="154"/>
      <c r="CL339" s="154"/>
      <c r="CM339" s="154"/>
      <c r="CN339" s="154"/>
      <c r="CO339" s="154"/>
      <c r="CP339" s="154"/>
      <c r="CQ339" s="154"/>
      <c r="CR339" s="154"/>
      <c r="CS339" s="154"/>
      <c r="CT339" s="154"/>
      <c r="CU339" s="154"/>
      <c r="CV339" s="154"/>
      <c r="CW339" s="154"/>
      <c r="CX339" s="154"/>
      <c r="CY339" s="154"/>
      <c r="CZ339" s="154"/>
      <c r="DA339" s="154"/>
    </row>
    <row r="340" spans="1:105" ht="26.5" thickBot="1" x14ac:dyDescent="0.25">
      <c r="A340" s="291" t="s">
        <v>892</v>
      </c>
      <c r="B340" s="292">
        <f t="shared" si="26"/>
        <v>121.2</v>
      </c>
      <c r="C340" s="293" t="str">
        <f t="shared" si="27"/>
        <v>121.2.05</v>
      </c>
      <c r="D340" s="294" t="s">
        <v>239</v>
      </c>
      <c r="E340" s="294" t="s">
        <v>239</v>
      </c>
      <c r="F340" s="295" t="s">
        <v>240</v>
      </c>
      <c r="G340" s="295" t="s">
        <v>855</v>
      </c>
      <c r="H340" s="295"/>
      <c r="I340" s="296" t="s">
        <v>850</v>
      </c>
      <c r="J340" s="295" t="s">
        <v>893</v>
      </c>
      <c r="K340" s="71"/>
      <c r="L340" s="395">
        <v>1</v>
      </c>
      <c r="M340" s="314" t="s">
        <v>253</v>
      </c>
      <c r="N340" s="314" t="s">
        <v>107</v>
      </c>
      <c r="O340" s="315">
        <f t="shared" si="28"/>
        <v>0.05</v>
      </c>
      <c r="P340" s="314" t="s">
        <v>268</v>
      </c>
      <c r="Q340" s="330"/>
      <c r="R340" s="330"/>
      <c r="S340" s="330"/>
      <c r="T340" s="319"/>
      <c r="U340" s="319"/>
      <c r="V340" s="319"/>
      <c r="W340" s="319"/>
      <c r="X340" s="316">
        <v>68</v>
      </c>
      <c r="Y340" s="316" t="s">
        <v>858</v>
      </c>
      <c r="Z340" s="323" t="s">
        <v>859</v>
      </c>
      <c r="AA340" s="319"/>
      <c r="AB340" s="319"/>
      <c r="AC340" s="319"/>
      <c r="AD340" s="319"/>
      <c r="AE340" s="319"/>
      <c r="AF340" s="318">
        <f>Table14[[#This Row],[Quantity]]*Table14[[#This Row],[Heat Load (KW)]]</f>
        <v>0</v>
      </c>
      <c r="AG340" s="316"/>
      <c r="AH340" s="330"/>
      <c r="AI340" s="330"/>
      <c r="AJ340" s="316"/>
      <c r="AK340" s="316"/>
      <c r="AL340" s="314" t="s">
        <v>154</v>
      </c>
      <c r="AM340" s="316">
        <v>480</v>
      </c>
      <c r="AN340" s="316">
        <v>60</v>
      </c>
      <c r="AO340" s="321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49883.06325798366</v>
      </c>
      <c r="AP340" s="322">
        <f>Table14[[#This Row],[Volt-Amperes]]*Table14[[#This Row],[Quantity]]/1000</f>
        <v>49.883063257983657</v>
      </c>
      <c r="AQ340" s="323">
        <v>100</v>
      </c>
      <c r="AR340" s="324">
        <f>Table14[[#This Row],[Quantity]]*Table14[[#This Row],[Volt-Amperes]]*(10^-3)*Table14[[#This Row],[Power Factor (%)]]*0.01</f>
        <v>49.883063257983672</v>
      </c>
      <c r="AS340" s="316"/>
      <c r="AT340" s="316"/>
      <c r="AU340" s="325"/>
      <c r="AV340" s="314"/>
      <c r="AW340" s="316"/>
      <c r="AX340" s="316"/>
      <c r="AY340" s="316"/>
      <c r="AZ340" s="319"/>
      <c r="BA340" s="319"/>
      <c r="BB340" s="319"/>
      <c r="BC340" s="319"/>
      <c r="BD340" s="314"/>
      <c r="BE340" s="326"/>
      <c r="BF340" s="326"/>
      <c r="BG340" s="360" t="str">
        <f>IF(OR(Table14[[#This Row],[Volts]]&gt;50,Table14[[#This Row],[Amps]]&gt;100),"Yes","No")</f>
        <v>Yes</v>
      </c>
      <c r="BH340" s="327"/>
      <c r="BI340" s="327"/>
      <c r="BJ340" s="327"/>
      <c r="BK340" s="328"/>
      <c r="BL340" s="72" t="str">
        <f>CONCATENATE($BL$5,Table14[[#This Row],[WBS Name]])</f>
        <v>C_CP</v>
      </c>
      <c r="BM340" s="154"/>
      <c r="BN340" s="154"/>
      <c r="BO340" s="154"/>
      <c r="BP340" s="154"/>
      <c r="BQ340" s="154"/>
      <c r="BR340" s="154"/>
      <c r="BS340" s="154"/>
      <c r="BT340" s="154"/>
      <c r="BU340" s="154"/>
      <c r="BV340" s="154"/>
      <c r="BW340" s="154"/>
      <c r="BX340" s="154"/>
      <c r="BY340" s="154"/>
      <c r="BZ340" s="154"/>
      <c r="CA340" s="154"/>
      <c r="CB340" s="154"/>
      <c r="CC340" s="154"/>
      <c r="CD340" s="154"/>
      <c r="CE340" s="154"/>
      <c r="CF340" s="154"/>
      <c r="CG340" s="154"/>
      <c r="CH340" s="154"/>
      <c r="CI340" s="154"/>
      <c r="CJ340" s="154"/>
      <c r="CK340" s="154"/>
      <c r="CL340" s="154"/>
      <c r="CM340" s="154"/>
      <c r="CN340" s="154"/>
      <c r="CO340" s="154"/>
      <c r="CP340" s="154"/>
      <c r="CQ340" s="154"/>
      <c r="CR340" s="154"/>
      <c r="CS340" s="154"/>
      <c r="CT340" s="154"/>
      <c r="CU340" s="154"/>
      <c r="CV340" s="154"/>
      <c r="CW340" s="154"/>
      <c r="CX340" s="154"/>
      <c r="CY340" s="154"/>
      <c r="CZ340" s="154"/>
      <c r="DA340" s="154"/>
    </row>
    <row r="341" spans="1:105" ht="39.4" thickTop="1" x14ac:dyDescent="0.2">
      <c r="A341" s="71" t="s">
        <v>894</v>
      </c>
      <c r="B341" s="131">
        <f t="shared" si="26"/>
        <v>121.2</v>
      </c>
      <c r="C341" s="279" t="str">
        <f t="shared" si="27"/>
        <v>121.2.05</v>
      </c>
      <c r="D341" s="70" t="s">
        <v>239</v>
      </c>
      <c r="E341" s="70" t="s">
        <v>239</v>
      </c>
      <c r="F341" s="71" t="s">
        <v>240</v>
      </c>
      <c r="G341" s="71" t="s">
        <v>855</v>
      </c>
      <c r="H341" s="71"/>
      <c r="I341" s="72" t="s">
        <v>895</v>
      </c>
      <c r="J341" s="71"/>
      <c r="K341" s="71"/>
      <c r="L341" s="54">
        <v>1</v>
      </c>
      <c r="M341" s="105" t="s">
        <v>253</v>
      </c>
      <c r="N341" s="105" t="s">
        <v>107</v>
      </c>
      <c r="O341" s="331">
        <f t="shared" si="28"/>
        <v>0.05</v>
      </c>
      <c r="P341" s="137"/>
      <c r="Q341" s="137"/>
      <c r="R341" s="137"/>
      <c r="S341" s="137"/>
      <c r="T341" s="137"/>
      <c r="U341" s="137"/>
      <c r="V341" s="137"/>
      <c r="W341" s="137"/>
      <c r="X341" s="107">
        <v>68</v>
      </c>
      <c r="Y341" s="107" t="s">
        <v>858</v>
      </c>
      <c r="Z341" s="82" t="s">
        <v>859</v>
      </c>
      <c r="AA341" s="365"/>
      <c r="AB341" s="140" t="s">
        <v>839</v>
      </c>
      <c r="AC341" s="118"/>
      <c r="AD341" s="91" t="s">
        <v>113</v>
      </c>
      <c r="AE341" s="107">
        <v>200</v>
      </c>
      <c r="AF341" s="280">
        <f>Table14[[#This Row],[Quantity]]*Table14[[#This Row],[Heat Load (KW)]]</f>
        <v>200</v>
      </c>
      <c r="AG341" s="137"/>
      <c r="AH341" s="137"/>
      <c r="AI341" s="137"/>
      <c r="AJ341" s="137"/>
      <c r="AK341" s="137"/>
      <c r="AL341" s="203"/>
      <c r="AM341" s="137"/>
      <c r="AN341" s="137"/>
      <c r="AO341" s="281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41" s="282">
        <f>Table14[[#This Row],[Volt-Amperes]]*Table14[[#This Row],[Quantity]]/1000</f>
        <v>0</v>
      </c>
      <c r="AQ341" s="82">
        <v>100</v>
      </c>
      <c r="AR341" s="283">
        <f>Table14[[#This Row],[Quantity]]*Table14[[#This Row],[Volt-Amperes]]*(10^-3)*Table14[[#This Row],[Power Factor (%)]]*0.01</f>
        <v>0</v>
      </c>
      <c r="AS341" s="107">
        <v>25</v>
      </c>
      <c r="AT341" s="137"/>
      <c r="AU341" s="204"/>
      <c r="AV341" s="203"/>
      <c r="AW341" s="137"/>
      <c r="AX341" s="137"/>
      <c r="AY341" s="137"/>
      <c r="AZ341" s="137"/>
      <c r="BA341" s="137"/>
      <c r="BB341" s="137"/>
      <c r="BC341" s="137"/>
      <c r="BD341" s="351"/>
      <c r="BE341" s="208"/>
      <c r="BF341" s="208"/>
      <c r="BG341" s="361" t="str">
        <f>IF(OR(Table14[[#This Row],[Volts]]&gt;50,Table14[[#This Row],[Amps]]&gt;100),"Yes","No")</f>
        <v>No</v>
      </c>
      <c r="BH341" s="82" t="s">
        <v>117</v>
      </c>
      <c r="BI341" s="268"/>
      <c r="BJ341" s="268"/>
      <c r="BK341" s="62"/>
      <c r="BL341" s="72" t="str">
        <f>CONCATENATE($BL$5,Table14[[#This Row],[WBS Name]])</f>
        <v>C_CP</v>
      </c>
      <c r="BM341" s="154"/>
      <c r="BN341" s="154"/>
      <c r="BO341" s="154"/>
      <c r="BP341" s="154"/>
      <c r="BQ341" s="154"/>
      <c r="BR341" s="154"/>
      <c r="BS341" s="154"/>
      <c r="BT341" s="154"/>
      <c r="BU341" s="154"/>
      <c r="BV341" s="154"/>
      <c r="BW341" s="154"/>
      <c r="BX341" s="154"/>
      <c r="BY341" s="154"/>
      <c r="BZ341" s="154"/>
      <c r="CA341" s="154"/>
      <c r="CB341" s="154"/>
      <c r="CC341" s="154"/>
      <c r="CD341" s="154"/>
      <c r="CE341" s="154"/>
      <c r="CF341" s="154"/>
      <c r="CG341" s="154"/>
      <c r="CH341" s="154"/>
      <c r="CI341" s="154"/>
      <c r="CJ341" s="154"/>
      <c r="CK341" s="154"/>
      <c r="CL341" s="154"/>
      <c r="CM341" s="154"/>
      <c r="CN341" s="154"/>
      <c r="CO341" s="154"/>
      <c r="CP341" s="154"/>
      <c r="CQ341" s="154"/>
      <c r="CR341" s="154"/>
      <c r="CS341" s="154"/>
      <c r="CT341" s="154"/>
      <c r="CU341" s="154"/>
      <c r="CV341" s="154"/>
      <c r="CW341" s="154"/>
      <c r="CX341" s="154"/>
      <c r="CY341" s="154"/>
      <c r="CZ341" s="154"/>
      <c r="DA341" s="154"/>
    </row>
    <row r="342" spans="1:105" ht="25.85" x14ac:dyDescent="0.2">
      <c r="A342" s="20" t="s">
        <v>896</v>
      </c>
      <c r="B342" s="73">
        <f t="shared" si="26"/>
        <v>121.2</v>
      </c>
      <c r="C342" s="69" t="str">
        <f t="shared" si="27"/>
        <v>121.2.05</v>
      </c>
      <c r="D342" s="70" t="s">
        <v>239</v>
      </c>
      <c r="E342" s="70" t="s">
        <v>239</v>
      </c>
      <c r="F342" s="71" t="s">
        <v>240</v>
      </c>
      <c r="G342" s="71" t="s">
        <v>897</v>
      </c>
      <c r="H342" s="71"/>
      <c r="I342" s="72" t="s">
        <v>895</v>
      </c>
      <c r="J342" s="71"/>
      <c r="K342" s="71"/>
      <c r="L342" s="54">
        <v>1</v>
      </c>
      <c r="M342" s="105" t="s">
        <v>253</v>
      </c>
      <c r="N342" s="105" t="s">
        <v>107</v>
      </c>
      <c r="O342" s="183">
        <f t="shared" si="28"/>
        <v>0.05</v>
      </c>
      <c r="P342" s="137"/>
      <c r="Q342" s="137"/>
      <c r="R342" s="137"/>
      <c r="S342" s="137"/>
      <c r="T342" s="137"/>
      <c r="U342" s="137"/>
      <c r="V342" s="137"/>
      <c r="W342" s="137"/>
      <c r="X342" s="107">
        <v>68</v>
      </c>
      <c r="Y342" s="107">
        <v>78</v>
      </c>
      <c r="Z342" s="107">
        <v>55</v>
      </c>
      <c r="AA342" s="117" t="s">
        <v>116</v>
      </c>
      <c r="AB342" s="118"/>
      <c r="AC342" s="118"/>
      <c r="AD342" s="207"/>
      <c r="AE342" s="378"/>
      <c r="AF342" s="110">
        <f>Table14[[#This Row],[Quantity]]*Table14[[#This Row],[Heat Load (KW)]]</f>
        <v>0</v>
      </c>
      <c r="AG342" s="266"/>
      <c r="AH342" s="137"/>
      <c r="AI342" s="137"/>
      <c r="AJ342" s="137"/>
      <c r="AK342" s="137"/>
      <c r="AL342" s="203"/>
      <c r="AM342" s="137"/>
      <c r="AN342" s="369"/>
      <c r="AO342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0</v>
      </c>
      <c r="AP342" s="193">
        <f>Table14[[#This Row],[Volt-Amperes]]*Table14[[#This Row],[Quantity]]/1000</f>
        <v>0</v>
      </c>
      <c r="AQ342" s="86">
        <v>100</v>
      </c>
      <c r="AR342" s="113">
        <f>Table14[[#This Row],[Quantity]]*Table14[[#This Row],[Volt-Amperes]]*(10^-3)*Table14[[#This Row],[Power Factor (%)]]*0.01</f>
        <v>0</v>
      </c>
      <c r="AS342" s="118"/>
      <c r="AT342" s="137"/>
      <c r="AU342" s="204"/>
      <c r="AV342" s="203"/>
      <c r="AW342" s="137"/>
      <c r="AX342" s="137"/>
      <c r="AY342" s="137"/>
      <c r="AZ342" s="137"/>
      <c r="BA342" s="137"/>
      <c r="BB342" s="137"/>
      <c r="BC342" s="137"/>
      <c r="BD342" s="351"/>
      <c r="BE342" s="208"/>
      <c r="BF342" s="208"/>
      <c r="BG342" s="359" t="str">
        <f>IF(OR(Table14[[#This Row],[Volts]]&gt;50,Table14[[#This Row],[Amps]]&gt;100),"Yes","No")</f>
        <v>No</v>
      </c>
      <c r="BH342" s="82" t="s">
        <v>117</v>
      </c>
      <c r="BI342" s="268"/>
      <c r="BJ342" s="268"/>
      <c r="BK342" s="62"/>
      <c r="BL342" s="72" t="str">
        <f>CONCATENATE($BL$5,Table14[[#This Row],[WBS Name]])</f>
        <v>C_CP</v>
      </c>
      <c r="BM342" s="154"/>
      <c r="BN342" s="154"/>
      <c r="BO342" s="154"/>
      <c r="BP342" s="154"/>
      <c r="BQ342" s="154"/>
      <c r="BR342" s="154"/>
      <c r="BS342" s="154"/>
      <c r="BT342" s="154"/>
      <c r="BU342" s="154"/>
      <c r="BV342" s="154"/>
      <c r="BW342" s="154"/>
      <c r="BX342" s="154"/>
      <c r="BY342" s="154"/>
      <c r="BZ342" s="154"/>
      <c r="CA342" s="154"/>
      <c r="CB342" s="154"/>
      <c r="CC342" s="154"/>
      <c r="CD342" s="154"/>
      <c r="CE342" s="154"/>
      <c r="CF342" s="154"/>
      <c r="CG342" s="154"/>
      <c r="CH342" s="154"/>
      <c r="CI342" s="154"/>
      <c r="CJ342" s="154"/>
      <c r="CK342" s="154"/>
      <c r="CL342" s="154"/>
      <c r="CM342" s="154"/>
      <c r="CN342" s="154"/>
      <c r="CO342" s="154"/>
      <c r="CP342" s="154"/>
      <c r="CQ342" s="154"/>
      <c r="CR342" s="154"/>
      <c r="CS342" s="154"/>
      <c r="CT342" s="154"/>
      <c r="CU342" s="154"/>
      <c r="CV342" s="154"/>
      <c r="CW342" s="154"/>
      <c r="CX342" s="154"/>
      <c r="CY342" s="154"/>
      <c r="CZ342" s="154"/>
      <c r="DA342" s="154"/>
    </row>
    <row r="343" spans="1:105" ht="25.85" x14ac:dyDescent="0.2">
      <c r="A343" s="20" t="s">
        <v>898</v>
      </c>
      <c r="B343" s="73">
        <f t="shared" si="26"/>
        <v>121.2</v>
      </c>
      <c r="C343" s="69" t="s">
        <v>831</v>
      </c>
      <c r="D343" s="70" t="s">
        <v>239</v>
      </c>
      <c r="E343" s="70" t="s">
        <v>239</v>
      </c>
      <c r="F343" s="71" t="s">
        <v>240</v>
      </c>
      <c r="G343" s="71" t="s">
        <v>897</v>
      </c>
      <c r="H343" s="92"/>
      <c r="I343" s="72" t="s">
        <v>19</v>
      </c>
      <c r="J343" s="92" t="s">
        <v>899</v>
      </c>
      <c r="K343" s="54">
        <v>2</v>
      </c>
      <c r="L343" s="54">
        <v>3</v>
      </c>
      <c r="M343" s="105" t="s">
        <v>253</v>
      </c>
      <c r="N343" s="105" t="s">
        <v>107</v>
      </c>
      <c r="O343" s="183">
        <f t="shared" si="28"/>
        <v>0.05</v>
      </c>
      <c r="P343" s="105" t="s">
        <v>108</v>
      </c>
      <c r="Q343" s="118">
        <v>24</v>
      </c>
      <c r="R343" s="118">
        <v>48</v>
      </c>
      <c r="S343" s="118">
        <v>96</v>
      </c>
      <c r="T343" s="107"/>
      <c r="U343" s="107"/>
      <c r="V343" s="107"/>
      <c r="W343" s="107"/>
      <c r="X343" s="107"/>
      <c r="Y343" s="107"/>
      <c r="Z343" s="107"/>
      <c r="AA343" s="117"/>
      <c r="AB343" s="107"/>
      <c r="AC343" s="107"/>
      <c r="AD343" s="82" t="s">
        <v>113</v>
      </c>
      <c r="AE343" s="267">
        <v>0.5</v>
      </c>
      <c r="AF343" s="110">
        <f>Table14[[#This Row],[Quantity]]*Table14[[#This Row],[Heat Load (KW)]]</f>
        <v>1.5</v>
      </c>
      <c r="AG343" s="266"/>
      <c r="AH343" s="137"/>
      <c r="AI343" s="137"/>
      <c r="AJ343" s="137"/>
      <c r="AK343" s="137"/>
      <c r="AL343" s="132" t="s">
        <v>210</v>
      </c>
      <c r="AM343" s="91">
        <v>30</v>
      </c>
      <c r="AN343" s="186">
        <v>3.2</v>
      </c>
      <c r="AO343" s="112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166.27687752661222</v>
      </c>
      <c r="AP343" s="193">
        <f>Table14[[#This Row],[Volt-Amperes]]*Table14[[#This Row],[Quantity]]/1000</f>
        <v>0.49883063257983667</v>
      </c>
      <c r="AQ343" s="86">
        <v>100</v>
      </c>
      <c r="AR343" s="113">
        <f>Table14[[#This Row],[Quantity]]*Table14[[#This Row],[Volt-Amperes]]*(10^-3)*Table14[[#This Row],[Power Factor (%)]]*0.01</f>
        <v>0.49883063257983667</v>
      </c>
      <c r="AS343" s="107"/>
      <c r="AT343" s="107"/>
      <c r="AU343" s="103"/>
      <c r="AV343" s="105"/>
      <c r="AW343" s="107"/>
      <c r="AX343" s="107"/>
      <c r="AY343" s="107"/>
      <c r="AZ343" s="107" t="s">
        <v>165</v>
      </c>
      <c r="BA343" s="107" t="s">
        <v>119</v>
      </c>
      <c r="BB343" s="107" t="s">
        <v>120</v>
      </c>
      <c r="BC343" s="107" t="s">
        <v>121</v>
      </c>
      <c r="BD343" s="105" t="s">
        <v>116</v>
      </c>
      <c r="BE343" s="116"/>
      <c r="BF343" s="116"/>
      <c r="BG343" s="359" t="str">
        <f>IF(OR(Table14[[#This Row],[Volts]]&gt;50,Table14[[#This Row],[Amps]]&gt;100),"Yes","No")</f>
        <v>No</v>
      </c>
      <c r="BH343" s="119"/>
      <c r="BI343" s="119"/>
      <c r="BJ343" s="119"/>
      <c r="BK343" s="62" t="s">
        <v>900</v>
      </c>
      <c r="BL343" s="72" t="str">
        <f>CONCATENATE($BL$5,Table14[[#This Row],[WBS Name]])</f>
        <v>C_CP</v>
      </c>
      <c r="BM343" s="154"/>
      <c r="BN343" s="154"/>
      <c r="BO343" s="154"/>
      <c r="BP343" s="154"/>
      <c r="BQ343" s="154"/>
      <c r="BR343" s="154"/>
      <c r="BS343" s="154"/>
      <c r="BT343" s="154"/>
      <c r="BU343" s="154"/>
      <c r="BV343" s="154"/>
      <c r="BW343" s="154"/>
      <c r="BX343" s="154"/>
      <c r="BY343" s="154"/>
      <c r="BZ343" s="154"/>
      <c r="CA343" s="154"/>
      <c r="CB343" s="154"/>
      <c r="CC343" s="154"/>
      <c r="CD343" s="154"/>
      <c r="CE343" s="154"/>
      <c r="CF343" s="154"/>
      <c r="CG343" s="154"/>
      <c r="CH343" s="154"/>
      <c r="CI343" s="154"/>
      <c r="CJ343" s="154"/>
      <c r="CK343" s="154"/>
      <c r="CL343" s="154"/>
      <c r="CM343" s="154"/>
      <c r="CN343" s="154"/>
      <c r="CO343" s="154"/>
      <c r="CP343" s="154"/>
      <c r="CQ343" s="154"/>
      <c r="CR343" s="154"/>
      <c r="CS343" s="154"/>
      <c r="CT343" s="154"/>
      <c r="CU343" s="154"/>
      <c r="CV343" s="154"/>
      <c r="CW343" s="154"/>
      <c r="CX343" s="154"/>
      <c r="CY343" s="154"/>
      <c r="CZ343" s="154"/>
      <c r="DA343" s="154"/>
    </row>
    <row r="344" spans="1:105" ht="25.85" x14ac:dyDescent="0.2">
      <c r="A344" s="76" t="s">
        <v>901</v>
      </c>
      <c r="B344" s="155">
        <f>VLOOKUP($D344,WBSIDs,2,FALSE)</f>
        <v>121.2</v>
      </c>
      <c r="C344" s="152" t="str">
        <f>VLOOKUP($D344,WBS,2,FALSE)</f>
        <v>121.2.05</v>
      </c>
      <c r="D344" s="70" t="s">
        <v>239</v>
      </c>
      <c r="E344" s="70" t="s">
        <v>239</v>
      </c>
      <c r="F344" s="71" t="s">
        <v>240</v>
      </c>
      <c r="G344" s="71" t="s">
        <v>897</v>
      </c>
      <c r="H344" s="92"/>
      <c r="I344" s="72" t="s">
        <v>19</v>
      </c>
      <c r="J344" s="92" t="s">
        <v>902</v>
      </c>
      <c r="K344" s="71"/>
      <c r="L344" s="54">
        <v>2</v>
      </c>
      <c r="M344" s="105" t="s">
        <v>253</v>
      </c>
      <c r="N344" s="105" t="s">
        <v>107</v>
      </c>
      <c r="O344" s="183">
        <f t="shared" si="28"/>
        <v>0.05</v>
      </c>
      <c r="P344" s="105" t="s">
        <v>108</v>
      </c>
      <c r="Q344" s="118">
        <v>24</v>
      </c>
      <c r="R344" s="118">
        <v>48</v>
      </c>
      <c r="S344" s="118">
        <v>96</v>
      </c>
      <c r="T344" s="107"/>
      <c r="U344" s="107"/>
      <c r="V344" s="107"/>
      <c r="W344" s="107"/>
      <c r="X344" s="107"/>
      <c r="Y344" s="107"/>
      <c r="Z344" s="107"/>
      <c r="AA344" s="117"/>
      <c r="AB344" s="107"/>
      <c r="AC344" s="107"/>
      <c r="AD344" s="82" t="s">
        <v>113</v>
      </c>
      <c r="AE344" s="82">
        <v>0.5</v>
      </c>
      <c r="AF344" s="262">
        <f>Table14[[#This Row],[Quantity]]*Table14[[#This Row],[Heat Load (KW)]]</f>
        <v>1</v>
      </c>
      <c r="AG344" s="137"/>
      <c r="AH344" s="137"/>
      <c r="AI344" s="137"/>
      <c r="AJ344" s="137"/>
      <c r="AK344" s="137"/>
      <c r="AL344" s="338" t="s">
        <v>210</v>
      </c>
      <c r="AM344" s="91">
        <v>30</v>
      </c>
      <c r="AN344" s="186">
        <v>3.2</v>
      </c>
      <c r="AO344" s="383">
        <f>Table14[[#This Row],[Volts]]*Table14[[#This Row],[Amps]]*(IF(Table14[[#This Row],[Power Requirement]]="120 V - 1 Phase - 2 Wire",1,IF(Table14[[#This Row],[Power Requirement]]="208 V - 1 Phase - 2 Wire",1,IF(Table14[[#This Row],[Power Requirement]]="240 V - 1 Phase - 2 Wire",1,SQRT(3)))))</f>
        <v>166.27687752661222</v>
      </c>
      <c r="AP344" s="385">
        <f>Table14[[#This Row],[Volt-Amperes]]*Table14[[#This Row],[Quantity]]/1000</f>
        <v>0.33255375505322443</v>
      </c>
      <c r="AQ344" s="372">
        <v>100</v>
      </c>
      <c r="AR344" s="386">
        <f>Table14[[#This Row],[Quantity]]*Table14[[#This Row],[Volt-Amperes]]*(10^-3)*Table14[[#This Row],[Power Factor (%)]]*0.01</f>
        <v>0.33255375505322443</v>
      </c>
      <c r="AS344" s="107"/>
      <c r="AT344" s="107"/>
      <c r="AU344" s="103"/>
      <c r="AV344" s="105"/>
      <c r="AW344" s="107"/>
      <c r="AX344" s="107"/>
      <c r="AY344" s="107"/>
      <c r="AZ344" s="107" t="s">
        <v>165</v>
      </c>
      <c r="BA344" s="107" t="s">
        <v>119</v>
      </c>
      <c r="BB344" s="107" t="s">
        <v>120</v>
      </c>
      <c r="BC344" s="107" t="s">
        <v>121</v>
      </c>
      <c r="BD344" s="105" t="s">
        <v>116</v>
      </c>
      <c r="BE344" s="116"/>
      <c r="BF344" s="116"/>
      <c r="BG344" s="348" t="str">
        <f>IF(OR(Table14[[#This Row],[Volts]]&gt;50,Table14[[#This Row],[Amps]]&gt;100),"Yes","No")</f>
        <v>No</v>
      </c>
      <c r="BH344" s="119"/>
      <c r="BI344" s="119"/>
      <c r="BJ344" s="119"/>
      <c r="BK344" s="62" t="s">
        <v>900</v>
      </c>
      <c r="BL344" s="72" t="str">
        <f>CONCATENATE($BL$5,Table14[[#This Row],[WBS Name]])</f>
        <v>C_CP</v>
      </c>
      <c r="BM344" s="154"/>
      <c r="BN344" s="154"/>
      <c r="BO344" s="154"/>
      <c r="BP344" s="154"/>
      <c r="BQ344" s="154"/>
      <c r="BR344" s="154"/>
      <c r="BS344" s="154"/>
      <c r="BT344" s="154"/>
      <c r="BU344" s="154"/>
      <c r="BV344" s="154"/>
      <c r="BW344" s="154"/>
      <c r="BX344" s="154"/>
      <c r="BY344" s="154"/>
      <c r="BZ344" s="154"/>
      <c r="CA344" s="154"/>
      <c r="CB344" s="154"/>
      <c r="CC344" s="154"/>
      <c r="CD344" s="154"/>
      <c r="CE344" s="154"/>
      <c r="CF344" s="154"/>
      <c r="CG344" s="154"/>
      <c r="CH344" s="154"/>
      <c r="CI344" s="154"/>
      <c r="CJ344" s="154"/>
      <c r="CK344" s="154"/>
      <c r="CL344" s="154"/>
      <c r="CM344" s="154"/>
      <c r="CN344" s="154"/>
      <c r="CO344" s="154"/>
      <c r="CP344" s="154"/>
      <c r="CQ344" s="154"/>
      <c r="CR344" s="154"/>
      <c r="CS344" s="154"/>
      <c r="CT344" s="154"/>
      <c r="CU344" s="154"/>
      <c r="CV344" s="154"/>
      <c r="CW344" s="154"/>
      <c r="CX344" s="154"/>
      <c r="CY344" s="154"/>
      <c r="CZ344" s="154"/>
      <c r="DA344" s="154"/>
    </row>
    <row r="345" spans="1:105" x14ac:dyDescent="0.2">
      <c r="AJ345" s="175"/>
      <c r="AK345" s="175"/>
      <c r="BM345" s="154"/>
      <c r="BN345" s="154"/>
      <c r="BO345" s="154"/>
      <c r="BP345" s="154"/>
      <c r="BQ345" s="154"/>
      <c r="BR345" s="154"/>
      <c r="BS345" s="154"/>
      <c r="BT345" s="154"/>
      <c r="BU345" s="154"/>
      <c r="BV345" s="154"/>
      <c r="BW345" s="154"/>
      <c r="BX345" s="154"/>
      <c r="BY345" s="154"/>
      <c r="BZ345" s="154"/>
      <c r="CA345" s="154"/>
      <c r="CB345" s="154"/>
      <c r="CC345" s="154"/>
      <c r="CD345" s="154"/>
      <c r="CE345" s="154"/>
      <c r="CF345" s="154"/>
      <c r="CG345" s="154"/>
      <c r="CH345" s="154"/>
      <c r="CI345" s="154"/>
      <c r="CJ345" s="154"/>
      <c r="CK345" s="154"/>
      <c r="CL345" s="154"/>
      <c r="CM345" s="154"/>
      <c r="CN345" s="154"/>
      <c r="CO345" s="154"/>
      <c r="CP345" s="154"/>
      <c r="CQ345" s="154"/>
      <c r="CR345" s="154"/>
      <c r="CS345" s="154"/>
      <c r="CT345" s="154"/>
      <c r="CU345" s="154"/>
      <c r="CV345" s="154"/>
      <c r="CW345" s="154"/>
      <c r="CX345" s="154"/>
      <c r="CY345" s="154"/>
      <c r="CZ345" s="154"/>
      <c r="DA345" s="154"/>
    </row>
    <row r="346" spans="1:105" x14ac:dyDescent="0.2">
      <c r="AR346" s="102"/>
      <c r="BM346" s="154"/>
      <c r="BN346" s="154"/>
      <c r="BO346" s="154"/>
      <c r="BP346" s="154"/>
      <c r="BQ346" s="154"/>
      <c r="BR346" s="154"/>
      <c r="BS346" s="154"/>
      <c r="BT346" s="154"/>
      <c r="BU346" s="154"/>
      <c r="BV346" s="154"/>
      <c r="BW346" s="154"/>
      <c r="BX346" s="154"/>
      <c r="BY346" s="154"/>
      <c r="BZ346" s="154"/>
      <c r="CA346" s="154"/>
      <c r="CB346" s="154"/>
      <c r="CC346" s="154"/>
      <c r="CD346" s="154"/>
      <c r="CE346" s="154"/>
      <c r="CF346" s="154"/>
      <c r="CG346" s="154"/>
      <c r="CH346" s="154"/>
      <c r="CI346" s="154"/>
      <c r="CJ346" s="154"/>
      <c r="CK346" s="154"/>
      <c r="CL346" s="154"/>
      <c r="CM346" s="154"/>
      <c r="CN346" s="154"/>
      <c r="CO346" s="154"/>
      <c r="CP346" s="154"/>
      <c r="CQ346" s="154"/>
      <c r="CR346" s="154"/>
      <c r="CS346" s="154"/>
      <c r="CT346" s="154"/>
      <c r="CU346" s="154"/>
      <c r="CV346" s="154"/>
      <c r="CW346" s="154"/>
      <c r="CX346" s="154"/>
      <c r="CY346" s="154"/>
      <c r="CZ346" s="154"/>
      <c r="DA346" s="154"/>
    </row>
    <row r="347" spans="1:105" x14ac:dyDescent="0.2">
      <c r="AR347" s="102"/>
      <c r="BM347" s="154"/>
      <c r="BN347" s="154"/>
      <c r="BO347" s="154"/>
      <c r="BP347" s="154"/>
      <c r="BQ347" s="154"/>
      <c r="BR347" s="154"/>
      <c r="BS347" s="154"/>
      <c r="BT347" s="154"/>
      <c r="BU347" s="154"/>
      <c r="BV347" s="154"/>
      <c r="BW347" s="154"/>
      <c r="BX347" s="154"/>
      <c r="BY347" s="154"/>
      <c r="BZ347" s="154"/>
      <c r="CA347" s="154"/>
      <c r="CB347" s="154"/>
      <c r="CC347" s="154"/>
      <c r="CD347" s="154"/>
      <c r="CE347" s="154"/>
      <c r="CF347" s="154"/>
      <c r="CG347" s="154"/>
      <c r="CH347" s="154"/>
      <c r="CI347" s="154"/>
      <c r="CJ347" s="154"/>
      <c r="CK347" s="154"/>
      <c r="CL347" s="154"/>
      <c r="CM347" s="154"/>
      <c r="CN347" s="154"/>
      <c r="CO347" s="154"/>
      <c r="CP347" s="154"/>
      <c r="CQ347" s="154"/>
      <c r="CR347" s="154"/>
      <c r="CS347" s="154"/>
      <c r="CT347" s="154"/>
      <c r="CU347" s="154"/>
      <c r="CV347" s="154"/>
      <c r="CW347" s="154"/>
      <c r="CX347" s="154"/>
      <c r="CY347" s="154"/>
      <c r="CZ347" s="154"/>
      <c r="DA347" s="154"/>
    </row>
    <row r="348" spans="1:105" x14ac:dyDescent="0.2">
      <c r="AO348" s="99"/>
      <c r="AP348" s="99"/>
      <c r="AQ348" s="99"/>
      <c r="AR348" s="102"/>
      <c r="BM348" s="154"/>
      <c r="BN348" s="154"/>
      <c r="BO348" s="154"/>
      <c r="BP348" s="154"/>
      <c r="BQ348" s="154"/>
      <c r="BR348" s="154"/>
      <c r="BS348" s="154"/>
      <c r="BT348" s="154"/>
      <c r="BU348" s="154"/>
      <c r="BV348" s="154"/>
      <c r="BW348" s="154"/>
      <c r="BX348" s="154"/>
      <c r="BY348" s="154"/>
      <c r="BZ348" s="154"/>
      <c r="CA348" s="154"/>
      <c r="CB348" s="154"/>
      <c r="CC348" s="154"/>
      <c r="CD348" s="154"/>
      <c r="CE348" s="154"/>
      <c r="CF348" s="154"/>
      <c r="CG348" s="154"/>
      <c r="CH348" s="154"/>
      <c r="CI348" s="154"/>
      <c r="CJ348" s="154"/>
      <c r="CK348" s="154"/>
      <c r="CL348" s="154"/>
      <c r="CM348" s="154"/>
      <c r="CN348" s="154"/>
      <c r="CO348" s="154"/>
      <c r="CP348" s="154"/>
      <c r="CQ348" s="154"/>
      <c r="CR348" s="154"/>
      <c r="CS348" s="154"/>
      <c r="CT348" s="154"/>
      <c r="CU348" s="154"/>
      <c r="CV348" s="154"/>
      <c r="CW348" s="154"/>
      <c r="CX348" s="154"/>
      <c r="CY348" s="154"/>
      <c r="CZ348" s="154"/>
      <c r="DA348" s="154"/>
    </row>
    <row r="349" spans="1:105" x14ac:dyDescent="0.2">
      <c r="F349"/>
      <c r="AR349" s="102"/>
      <c r="BM349" s="154"/>
      <c r="BN349" s="154"/>
      <c r="BO349" s="154"/>
      <c r="BP349" s="154"/>
      <c r="BQ349" s="154"/>
      <c r="BR349" s="154"/>
      <c r="BS349" s="154"/>
      <c r="BT349" s="154"/>
      <c r="BU349" s="154"/>
      <c r="BV349" s="154"/>
      <c r="BW349" s="154"/>
      <c r="BX349" s="154"/>
      <c r="BY349" s="154"/>
      <c r="BZ349" s="154"/>
      <c r="CA349" s="154"/>
      <c r="CB349" s="154"/>
      <c r="CC349" s="154"/>
      <c r="CD349" s="154"/>
      <c r="CE349" s="154"/>
      <c r="CF349" s="154"/>
      <c r="CG349" s="154"/>
      <c r="CH349" s="154"/>
      <c r="CI349" s="154"/>
      <c r="CJ349" s="154"/>
      <c r="CK349" s="154"/>
      <c r="CL349" s="154"/>
      <c r="CM349" s="154"/>
      <c r="CN349" s="154"/>
      <c r="CO349" s="154"/>
      <c r="CP349" s="154"/>
      <c r="CQ349" s="154"/>
      <c r="CR349" s="154"/>
      <c r="CS349" s="154"/>
      <c r="CT349" s="154"/>
      <c r="CU349" s="154"/>
      <c r="CV349" s="154"/>
      <c r="CW349" s="154"/>
      <c r="CX349" s="154"/>
      <c r="CY349" s="154"/>
      <c r="CZ349" s="154"/>
      <c r="DA349" s="154"/>
    </row>
    <row r="350" spans="1:105" x14ac:dyDescent="0.2">
      <c r="F350"/>
      <c r="AR350" s="102"/>
      <c r="BM350" s="154"/>
      <c r="BN350" s="154"/>
      <c r="BO350" s="154"/>
      <c r="BP350" s="154"/>
      <c r="BQ350" s="154"/>
      <c r="BR350" s="154"/>
      <c r="BS350" s="154"/>
      <c r="BT350" s="154"/>
      <c r="BU350" s="154"/>
      <c r="BV350" s="154"/>
      <c r="BW350" s="154"/>
      <c r="BX350" s="154"/>
      <c r="BY350" s="154"/>
      <c r="BZ350" s="154"/>
      <c r="CA350" s="154"/>
      <c r="CB350" s="154"/>
      <c r="CC350" s="154"/>
      <c r="CD350" s="154"/>
      <c r="CE350" s="154"/>
      <c r="CF350" s="154"/>
      <c r="CG350" s="154"/>
      <c r="CH350" s="154"/>
      <c r="CI350" s="154"/>
      <c r="CJ350" s="154"/>
      <c r="CK350" s="154"/>
      <c r="CL350" s="154"/>
      <c r="CM350" s="154"/>
      <c r="CN350" s="154"/>
      <c r="CO350" s="154"/>
      <c r="CP350" s="154"/>
      <c r="CQ350" s="154"/>
      <c r="CR350" s="154"/>
      <c r="CS350" s="154"/>
      <c r="CT350" s="154"/>
      <c r="CU350" s="154"/>
      <c r="CV350" s="154"/>
      <c r="CW350" s="154"/>
      <c r="CX350" s="154"/>
      <c r="CY350" s="154"/>
      <c r="CZ350" s="154"/>
      <c r="DA350" s="154"/>
    </row>
    <row r="351" spans="1:105" x14ac:dyDescent="0.2">
      <c r="F351"/>
      <c r="AR351" s="102"/>
      <c r="BM351" s="154"/>
      <c r="BN351" s="154"/>
      <c r="BO351" s="154"/>
      <c r="BP351" s="154"/>
      <c r="BQ351" s="154"/>
      <c r="BR351" s="154"/>
      <c r="BS351" s="154"/>
      <c r="BT351" s="154"/>
      <c r="BU351" s="154"/>
      <c r="BV351" s="154"/>
      <c r="BW351" s="154"/>
      <c r="BX351" s="154"/>
      <c r="BY351" s="154"/>
      <c r="BZ351" s="154"/>
      <c r="CA351" s="154"/>
      <c r="CB351" s="154"/>
      <c r="CC351" s="154"/>
      <c r="CD351" s="154"/>
      <c r="CE351" s="154"/>
      <c r="CF351" s="154"/>
      <c r="CG351" s="154"/>
      <c r="CH351" s="154"/>
      <c r="CI351" s="154"/>
      <c r="CJ351" s="154"/>
      <c r="CK351" s="154"/>
      <c r="CL351" s="154"/>
      <c r="CM351" s="154"/>
      <c r="CN351" s="154"/>
      <c r="CO351" s="154"/>
      <c r="CP351" s="154"/>
      <c r="CQ351" s="154"/>
      <c r="CR351" s="154"/>
      <c r="CS351" s="154"/>
      <c r="CT351" s="154"/>
      <c r="CU351" s="154"/>
      <c r="CV351" s="154"/>
      <c r="CW351" s="154"/>
      <c r="CX351" s="154"/>
      <c r="CY351" s="154"/>
      <c r="CZ351" s="154"/>
      <c r="DA351" s="154"/>
    </row>
    <row r="352" spans="1:105" x14ac:dyDescent="0.2">
      <c r="F352"/>
      <c r="BM352" s="154"/>
      <c r="BN352" s="154"/>
      <c r="BO352" s="154"/>
      <c r="BP352" s="154"/>
      <c r="BQ352" s="154"/>
      <c r="BR352" s="154"/>
      <c r="BS352" s="154"/>
      <c r="BT352" s="154"/>
      <c r="BU352" s="154"/>
      <c r="BV352" s="154"/>
      <c r="BW352" s="154"/>
      <c r="BX352" s="154"/>
      <c r="BY352" s="154"/>
      <c r="BZ352" s="154"/>
      <c r="CA352" s="154"/>
      <c r="CB352" s="154"/>
      <c r="CC352" s="154"/>
      <c r="CD352" s="154"/>
      <c r="CE352" s="154"/>
      <c r="CF352" s="154"/>
      <c r="CG352" s="154"/>
      <c r="CH352" s="154"/>
      <c r="CI352" s="154"/>
      <c r="CJ352" s="154"/>
      <c r="CK352" s="154"/>
      <c r="CL352" s="154"/>
      <c r="CM352" s="154"/>
      <c r="CN352" s="154"/>
      <c r="CO352" s="154"/>
      <c r="CP352" s="154"/>
      <c r="CQ352" s="154"/>
      <c r="CR352" s="154"/>
      <c r="CS352" s="154"/>
      <c r="CT352" s="154"/>
      <c r="CU352" s="154"/>
      <c r="CV352" s="154"/>
      <c r="CW352" s="154"/>
      <c r="CX352" s="154"/>
      <c r="CY352" s="154"/>
      <c r="CZ352" s="154"/>
      <c r="DA352" s="154"/>
    </row>
    <row r="353" spans="6:105" x14ac:dyDescent="0.2">
      <c r="F353"/>
      <c r="BM353" s="154"/>
      <c r="BN353" s="154"/>
      <c r="BO353" s="154"/>
      <c r="BP353" s="154"/>
      <c r="BQ353" s="154"/>
      <c r="BR353" s="154"/>
      <c r="BS353" s="154"/>
      <c r="BT353" s="154"/>
      <c r="BU353" s="154"/>
      <c r="BV353" s="154"/>
      <c r="BW353" s="154"/>
      <c r="BX353" s="154"/>
      <c r="BY353" s="154"/>
      <c r="BZ353" s="154"/>
      <c r="CA353" s="154"/>
      <c r="CB353" s="154"/>
      <c r="CC353" s="154"/>
      <c r="CD353" s="154"/>
      <c r="CE353" s="154"/>
      <c r="CF353" s="154"/>
      <c r="CG353" s="154"/>
      <c r="CH353" s="154"/>
      <c r="CI353" s="154"/>
      <c r="CJ353" s="154"/>
      <c r="CK353" s="154"/>
      <c r="CL353" s="154"/>
      <c r="CM353" s="154"/>
      <c r="CN353" s="154"/>
      <c r="CO353" s="154"/>
      <c r="CP353" s="154"/>
      <c r="CQ353" s="154"/>
      <c r="CR353" s="154"/>
      <c r="CS353" s="154"/>
      <c r="CT353" s="154"/>
      <c r="CU353" s="154"/>
      <c r="CV353" s="154"/>
      <c r="CW353" s="154"/>
      <c r="CX353" s="154"/>
      <c r="CY353" s="154"/>
      <c r="CZ353" s="154"/>
      <c r="DA353" s="154"/>
    </row>
    <row r="354" spans="6:105" x14ac:dyDescent="0.2">
      <c r="F354" s="6"/>
      <c r="BM354" s="154"/>
      <c r="BN354" s="154"/>
      <c r="BO354" s="154"/>
      <c r="BP354" s="154"/>
      <c r="BQ354" s="154"/>
      <c r="BR354" s="154"/>
      <c r="BS354" s="154"/>
      <c r="BT354" s="154"/>
      <c r="BU354" s="154"/>
      <c r="BV354" s="154"/>
      <c r="BW354" s="154"/>
      <c r="BX354" s="154"/>
      <c r="BY354" s="154"/>
      <c r="BZ354" s="154"/>
      <c r="CA354" s="154"/>
      <c r="CB354" s="154"/>
      <c r="CC354" s="154"/>
      <c r="CD354" s="154"/>
      <c r="CE354" s="154"/>
      <c r="CF354" s="154"/>
      <c r="CG354" s="154"/>
      <c r="CH354" s="154"/>
      <c r="CI354" s="154"/>
      <c r="CJ354" s="154"/>
      <c r="CK354" s="154"/>
      <c r="CL354" s="154"/>
      <c r="CM354" s="154"/>
      <c r="CN354" s="154"/>
      <c r="CO354" s="154"/>
      <c r="CP354" s="154"/>
      <c r="CQ354" s="154"/>
      <c r="CR354" s="154"/>
      <c r="CS354" s="154"/>
      <c r="CT354" s="154"/>
      <c r="CU354" s="154"/>
      <c r="CV354" s="154"/>
      <c r="CW354" s="154"/>
      <c r="CX354" s="154"/>
      <c r="CY354" s="154"/>
      <c r="CZ354" s="154"/>
      <c r="DA354" s="154"/>
    </row>
    <row r="355" spans="6:105" x14ac:dyDescent="0.2">
      <c r="F355" s="6"/>
      <c r="BM355" s="154"/>
      <c r="BN355" s="154"/>
      <c r="BO355" s="154"/>
      <c r="BP355" s="154"/>
      <c r="BQ355" s="154"/>
      <c r="BR355" s="154"/>
      <c r="BS355" s="154"/>
      <c r="BT355" s="154"/>
      <c r="BU355" s="154"/>
      <c r="BV355" s="154"/>
      <c r="BW355" s="154"/>
      <c r="BX355" s="154"/>
      <c r="BY355" s="154"/>
      <c r="BZ355" s="154"/>
      <c r="CA355" s="154"/>
      <c r="CB355" s="154"/>
      <c r="CC355" s="154"/>
      <c r="CD355" s="154"/>
      <c r="CE355" s="154"/>
      <c r="CF355" s="154"/>
      <c r="CG355" s="154"/>
      <c r="CH355" s="154"/>
      <c r="CI355" s="154"/>
      <c r="CJ355" s="154"/>
      <c r="CK355" s="154"/>
      <c r="CL355" s="154"/>
      <c r="CM355" s="154"/>
      <c r="CN355" s="154"/>
      <c r="CO355" s="154"/>
      <c r="CP355" s="154"/>
      <c r="CQ355" s="154"/>
      <c r="CR355" s="154"/>
      <c r="CS355" s="154"/>
      <c r="CT355" s="154"/>
      <c r="CU355" s="154"/>
      <c r="CV355" s="154"/>
      <c r="CW355" s="154"/>
      <c r="CX355" s="154"/>
      <c r="CY355" s="154"/>
      <c r="CZ355" s="154"/>
      <c r="DA355" s="154"/>
    </row>
    <row r="356" spans="6:105" x14ac:dyDescent="0.2">
      <c r="F356" s="6"/>
      <c r="BM356" s="154"/>
      <c r="BN356" s="154"/>
      <c r="BO356" s="154"/>
      <c r="BP356" s="154"/>
      <c r="BQ356" s="154"/>
      <c r="BR356" s="154"/>
      <c r="BS356" s="154"/>
      <c r="BT356" s="154"/>
      <c r="BU356" s="154"/>
      <c r="BV356" s="154"/>
      <c r="BW356" s="154"/>
      <c r="BX356" s="154"/>
      <c r="BY356" s="154"/>
      <c r="BZ356" s="154"/>
      <c r="CA356" s="154"/>
      <c r="CB356" s="154"/>
      <c r="CC356" s="154"/>
      <c r="CD356" s="154"/>
      <c r="CE356" s="154"/>
      <c r="CF356" s="154"/>
      <c r="CG356" s="154"/>
      <c r="CH356" s="154"/>
      <c r="CI356" s="154"/>
      <c r="CJ356" s="154"/>
      <c r="CK356" s="154"/>
      <c r="CL356" s="154"/>
      <c r="CM356" s="154"/>
      <c r="CN356" s="154"/>
      <c r="CO356" s="154"/>
      <c r="CP356" s="154"/>
      <c r="CQ356" s="154"/>
      <c r="CR356" s="154"/>
      <c r="CS356" s="154"/>
      <c r="CT356" s="154"/>
      <c r="CU356" s="154"/>
      <c r="CV356" s="154"/>
      <c r="CW356" s="154"/>
      <c r="CX356" s="154"/>
      <c r="CY356" s="154"/>
      <c r="CZ356" s="154"/>
      <c r="DA356" s="154"/>
    </row>
    <row r="357" spans="6:105" x14ac:dyDescent="0.2">
      <c r="F357" s="6"/>
      <c r="BM357" s="154"/>
      <c r="BN357" s="154"/>
      <c r="BO357" s="154"/>
      <c r="BP357" s="154"/>
      <c r="BQ357" s="154"/>
      <c r="BR357" s="154"/>
      <c r="BS357" s="154"/>
      <c r="BT357" s="154"/>
      <c r="BU357" s="154"/>
      <c r="BV357" s="154"/>
      <c r="BW357" s="154"/>
      <c r="BX357" s="154"/>
      <c r="BY357" s="154"/>
      <c r="BZ357" s="154"/>
      <c r="CA357" s="154"/>
      <c r="CB357" s="154"/>
      <c r="CC357" s="154"/>
      <c r="CD357" s="154"/>
      <c r="CE357" s="154"/>
      <c r="CF357" s="154"/>
      <c r="CG357" s="154"/>
      <c r="CH357" s="154"/>
      <c r="CI357" s="154"/>
      <c r="CJ357" s="154"/>
      <c r="CK357" s="154"/>
      <c r="CL357" s="154"/>
      <c r="CM357" s="154"/>
      <c r="CN357" s="154"/>
      <c r="CO357" s="154"/>
      <c r="CP357" s="154"/>
      <c r="CQ357" s="154"/>
      <c r="CR357" s="154"/>
      <c r="CS357" s="154"/>
      <c r="CT357" s="154"/>
      <c r="CU357" s="154"/>
      <c r="CV357" s="154"/>
      <c r="CW357" s="154"/>
      <c r="CX357" s="154"/>
      <c r="CY357" s="154"/>
      <c r="CZ357" s="154"/>
      <c r="DA357" s="154"/>
    </row>
    <row r="358" spans="6:105" x14ac:dyDescent="0.2">
      <c r="F358" s="6"/>
    </row>
    <row r="359" spans="6:105" x14ac:dyDescent="0.2">
      <c r="F359" s="6"/>
    </row>
    <row r="360" spans="6:105" x14ac:dyDescent="0.2">
      <c r="F360" s="6"/>
    </row>
    <row r="361" spans="6:105" x14ac:dyDescent="0.2">
      <c r="F361" s="6"/>
    </row>
    <row r="362" spans="6:105" x14ac:dyDescent="0.2">
      <c r="F362" s="6"/>
    </row>
    <row r="363" spans="6:105" x14ac:dyDescent="0.2">
      <c r="F363" s="6"/>
    </row>
    <row r="364" spans="6:105" x14ac:dyDescent="0.2">
      <c r="F364" s="6"/>
    </row>
    <row r="365" spans="6:105" x14ac:dyDescent="0.2">
      <c r="F365" s="6"/>
    </row>
  </sheetData>
  <sheetProtection insertRows="0" deleteRows="0" selectLockedCells="1" sort="0" autoFilter="0"/>
  <mergeCells count="10">
    <mergeCell ref="M16:O16"/>
    <mergeCell ref="G2:J13"/>
    <mergeCell ref="P16:T16"/>
    <mergeCell ref="BG16:BI16"/>
    <mergeCell ref="AZ16:BC16"/>
    <mergeCell ref="AL16:AY16"/>
    <mergeCell ref="U16:W16"/>
    <mergeCell ref="X16:AB16"/>
    <mergeCell ref="AD16:AK16"/>
    <mergeCell ref="BD16:BF16"/>
  </mergeCells>
  <printOptions gridLines="1"/>
  <pageMargins left="0.25" right="0.25" top="0.25" bottom="0.75" header="0.3" footer="0.3"/>
  <pageSetup orientation="landscape" r:id="rId1"/>
  <headerFooter alignWithMargins="0">
    <oddFooter>&amp;L&amp;G&amp;R&amp;"Arial,Italic"&amp;8Date Printed: &amp;D   -  Page &amp;P of &amp;N</oddFoot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2"/>
  <sheetViews>
    <sheetView zoomScaleNormal="100" workbookViewId="0">
      <selection activeCell="C113" sqref="C113"/>
    </sheetView>
  </sheetViews>
  <sheetFormatPr defaultRowHeight="12.9" x14ac:dyDescent="0.2"/>
  <cols>
    <col min="2" max="2" width="26.75" customWidth="1"/>
    <col min="3" max="3" width="19.875" customWidth="1"/>
    <col min="4" max="4" width="25.25" customWidth="1"/>
    <col min="5" max="5" width="15.875" customWidth="1"/>
    <col min="6" max="6" width="24.25" customWidth="1"/>
    <col min="7" max="7" width="23.125" customWidth="1"/>
    <col min="8" max="8" width="27" customWidth="1"/>
    <col min="9" max="9" width="28.25" customWidth="1"/>
    <col min="10" max="11" width="16.75" customWidth="1"/>
    <col min="12" max="12" width="19.25" bestFit="1" customWidth="1"/>
    <col min="13" max="13" width="22.25" customWidth="1"/>
    <col min="14" max="14" width="20.875" bestFit="1" customWidth="1"/>
    <col min="15" max="15" width="24.25" customWidth="1"/>
    <col min="16" max="16" width="14.125" customWidth="1"/>
    <col min="18" max="18" width="22.25" bestFit="1" customWidth="1"/>
  </cols>
  <sheetData>
    <row r="1" spans="2:17" ht="13.6" thickBot="1" x14ac:dyDescent="0.25"/>
    <row r="2" spans="2:17" ht="19.05" thickBot="1" x14ac:dyDescent="0.35">
      <c r="B2" s="8" t="s">
        <v>903</v>
      </c>
      <c r="C2" s="9"/>
      <c r="D2" s="10"/>
    </row>
    <row r="5" spans="2:17" ht="14.3" x14ac:dyDescent="0.25">
      <c r="B5" s="11" t="s">
        <v>904</v>
      </c>
      <c r="C5" s="7"/>
      <c r="D5" s="41"/>
      <c r="E5" s="11" t="s">
        <v>905</v>
      </c>
      <c r="G5" s="11" t="s">
        <v>906</v>
      </c>
      <c r="I5" s="14" t="s">
        <v>49</v>
      </c>
      <c r="J5" s="14" t="s">
        <v>907</v>
      </c>
      <c r="K5" s="40"/>
      <c r="M5" s="14" t="s">
        <v>50</v>
      </c>
      <c r="N5" s="14" t="s">
        <v>907</v>
      </c>
    </row>
    <row r="6" spans="2:17" x14ac:dyDescent="0.2">
      <c r="B6" t="s">
        <v>14</v>
      </c>
      <c r="C6" t="s">
        <v>799</v>
      </c>
      <c r="D6" s="42"/>
      <c r="E6" t="s">
        <v>116</v>
      </c>
      <c r="G6" t="s">
        <v>260</v>
      </c>
      <c r="I6" s="1" t="s">
        <v>209</v>
      </c>
      <c r="J6" s="53">
        <v>1</v>
      </c>
      <c r="K6" s="53"/>
      <c r="M6" s="1" t="s">
        <v>107</v>
      </c>
      <c r="N6" s="53">
        <v>0.05</v>
      </c>
    </row>
    <row r="7" spans="2:17" x14ac:dyDescent="0.2">
      <c r="B7" t="s">
        <v>822</v>
      </c>
      <c r="C7" t="s">
        <v>908</v>
      </c>
      <c r="D7" s="42"/>
      <c r="E7" t="s">
        <v>117</v>
      </c>
      <c r="G7" t="s">
        <v>305</v>
      </c>
      <c r="I7" s="1" t="s">
        <v>152</v>
      </c>
      <c r="J7" s="53">
        <v>0.5</v>
      </c>
      <c r="K7" s="53"/>
      <c r="M7" s="1" t="s">
        <v>143</v>
      </c>
      <c r="N7" s="53">
        <v>0.25</v>
      </c>
    </row>
    <row r="8" spans="2:17" x14ac:dyDescent="0.2">
      <c r="B8" t="s">
        <v>812</v>
      </c>
      <c r="C8" t="s">
        <v>909</v>
      </c>
      <c r="D8" s="42"/>
      <c r="E8" s="1" t="s">
        <v>204</v>
      </c>
      <c r="G8" t="s">
        <v>222</v>
      </c>
      <c r="I8" s="1" t="s">
        <v>106</v>
      </c>
      <c r="J8" s="53">
        <v>0.3</v>
      </c>
      <c r="K8" s="53"/>
      <c r="M8" s="1" t="s">
        <v>153</v>
      </c>
      <c r="N8" s="53">
        <v>0.5</v>
      </c>
      <c r="Q8" s="44"/>
    </row>
    <row r="9" spans="2:17" x14ac:dyDescent="0.2">
      <c r="B9" t="s">
        <v>239</v>
      </c>
      <c r="C9" t="s">
        <v>831</v>
      </c>
      <c r="D9" s="42"/>
      <c r="E9" t="s">
        <v>205</v>
      </c>
      <c r="G9" t="s">
        <v>910</v>
      </c>
      <c r="I9" s="1" t="s">
        <v>253</v>
      </c>
      <c r="J9" s="53">
        <v>0.15</v>
      </c>
      <c r="K9" s="53"/>
      <c r="M9" s="1" t="s">
        <v>848</v>
      </c>
      <c r="N9" s="53">
        <v>1</v>
      </c>
      <c r="Q9" s="44"/>
    </row>
    <row r="10" spans="2:17" x14ac:dyDescent="0.2">
      <c r="B10" t="s">
        <v>199</v>
      </c>
      <c r="C10" t="s">
        <v>911</v>
      </c>
      <c r="D10" s="42"/>
      <c r="G10" t="s">
        <v>234</v>
      </c>
      <c r="Q10" s="44"/>
    </row>
    <row r="11" spans="2:17" x14ac:dyDescent="0.2">
      <c r="B11" s="6" t="s">
        <v>1</v>
      </c>
      <c r="C11" s="6" t="s">
        <v>912</v>
      </c>
      <c r="D11" s="42"/>
      <c r="E11" t="s">
        <v>859</v>
      </c>
      <c r="G11" t="s">
        <v>913</v>
      </c>
    </row>
    <row r="12" spans="2:17" x14ac:dyDescent="0.2">
      <c r="B12" s="6" t="s">
        <v>340</v>
      </c>
      <c r="C12" s="6" t="s">
        <v>914</v>
      </c>
      <c r="D12" s="42"/>
      <c r="E12" t="s">
        <v>205</v>
      </c>
      <c r="G12" t="s">
        <v>915</v>
      </c>
    </row>
    <row r="13" spans="2:17" x14ac:dyDescent="0.2">
      <c r="B13" s="6" t="s">
        <v>149</v>
      </c>
      <c r="C13" s="6" t="s">
        <v>916</v>
      </c>
      <c r="D13" s="42"/>
      <c r="E13" s="1" t="s">
        <v>165</v>
      </c>
      <c r="G13" t="s">
        <v>526</v>
      </c>
    </row>
    <row r="14" spans="2:17" x14ac:dyDescent="0.2">
      <c r="B14" s="6" t="s">
        <v>134</v>
      </c>
      <c r="C14" s="6" t="s">
        <v>917</v>
      </c>
      <c r="D14" s="42"/>
      <c r="G14" t="s">
        <v>534</v>
      </c>
    </row>
    <row r="15" spans="2:17" x14ac:dyDescent="0.2">
      <c r="B15" s="6" t="s">
        <v>101</v>
      </c>
      <c r="C15" s="6" t="s">
        <v>918</v>
      </c>
      <c r="D15" s="42"/>
      <c r="E15" t="s">
        <v>108</v>
      </c>
      <c r="G15" t="s">
        <v>541</v>
      </c>
    </row>
    <row r="16" spans="2:17" x14ac:dyDescent="0.2">
      <c r="B16" s="6" t="s">
        <v>126</v>
      </c>
      <c r="C16" s="6" t="s">
        <v>919</v>
      </c>
      <c r="D16" s="42"/>
      <c r="E16" t="s">
        <v>268</v>
      </c>
      <c r="G16" t="s">
        <v>593</v>
      </c>
    </row>
    <row r="17" spans="1:7" x14ac:dyDescent="0.2">
      <c r="B17" s="6" t="s">
        <v>140</v>
      </c>
      <c r="C17" s="6" t="s">
        <v>920</v>
      </c>
      <c r="D17" s="42"/>
      <c r="E17" s="1" t="s">
        <v>245</v>
      </c>
      <c r="G17" t="s">
        <v>335</v>
      </c>
    </row>
    <row r="18" spans="1:7" x14ac:dyDescent="0.2">
      <c r="B18" s="6" t="s">
        <v>307</v>
      </c>
      <c r="C18" s="6" t="s">
        <v>921</v>
      </c>
      <c r="D18" s="42"/>
      <c r="E18" s="1" t="s">
        <v>574</v>
      </c>
      <c r="G18" t="s">
        <v>200</v>
      </c>
    </row>
    <row r="19" spans="1:7" x14ac:dyDescent="0.2">
      <c r="B19" s="6" t="s">
        <v>667</v>
      </c>
      <c r="C19" s="6" t="s">
        <v>672</v>
      </c>
      <c r="D19" s="42"/>
      <c r="G19" t="s">
        <v>251</v>
      </c>
    </row>
    <row r="20" spans="1:7" x14ac:dyDescent="0.2">
      <c r="A20" s="1"/>
      <c r="B20" s="6" t="s">
        <v>922</v>
      </c>
      <c r="C20" s="6" t="s">
        <v>923</v>
      </c>
      <c r="D20" s="42"/>
      <c r="G20" t="s">
        <v>272</v>
      </c>
    </row>
    <row r="21" spans="1:7" x14ac:dyDescent="0.2">
      <c r="A21" s="1"/>
      <c r="B21" s="6" t="s">
        <v>924</v>
      </c>
      <c r="C21" s="6" t="s">
        <v>925</v>
      </c>
      <c r="D21" s="42"/>
      <c r="G21" t="s">
        <v>279</v>
      </c>
    </row>
    <row r="22" spans="1:7" x14ac:dyDescent="0.2">
      <c r="B22" s="6" t="s">
        <v>145</v>
      </c>
      <c r="C22" s="6" t="s">
        <v>926</v>
      </c>
      <c r="G22" t="s">
        <v>288</v>
      </c>
    </row>
    <row r="23" spans="1:7" x14ac:dyDescent="0.2">
      <c r="D23" s="1"/>
      <c r="G23" t="s">
        <v>297</v>
      </c>
    </row>
    <row r="24" spans="1:7" ht="14.3" x14ac:dyDescent="0.25">
      <c r="B24" s="11" t="s">
        <v>904</v>
      </c>
      <c r="C24" s="11" t="s">
        <v>927</v>
      </c>
      <c r="D24" s="1"/>
      <c r="G24" t="s">
        <v>103</v>
      </c>
    </row>
    <row r="25" spans="1:7" x14ac:dyDescent="0.2">
      <c r="B25" t="s">
        <v>14</v>
      </c>
      <c r="C25" s="12">
        <v>121.2</v>
      </c>
      <c r="D25" s="1"/>
      <c r="G25" t="s">
        <v>928</v>
      </c>
    </row>
    <row r="26" spans="1:7" x14ac:dyDescent="0.2">
      <c r="B26" t="s">
        <v>822</v>
      </c>
      <c r="C26" s="12">
        <v>121.2</v>
      </c>
      <c r="D26" s="1"/>
      <c r="G26" t="s">
        <v>171</v>
      </c>
    </row>
    <row r="27" spans="1:7" x14ac:dyDescent="0.2">
      <c r="B27" t="s">
        <v>812</v>
      </c>
      <c r="C27" s="12">
        <v>121.2</v>
      </c>
      <c r="D27" s="1"/>
      <c r="G27" t="s">
        <v>192</v>
      </c>
    </row>
    <row r="28" spans="1:7" x14ac:dyDescent="0.2">
      <c r="B28" t="s">
        <v>239</v>
      </c>
      <c r="C28" s="12">
        <v>121.2</v>
      </c>
      <c r="D28" s="1"/>
      <c r="G28" t="s">
        <v>929</v>
      </c>
    </row>
    <row r="29" spans="1:7" x14ac:dyDescent="0.2">
      <c r="B29" t="s">
        <v>199</v>
      </c>
      <c r="C29" s="12">
        <v>121.2</v>
      </c>
      <c r="D29" s="1"/>
      <c r="G29" s="1" t="s">
        <v>240</v>
      </c>
    </row>
    <row r="30" spans="1:7" x14ac:dyDescent="0.2">
      <c r="B30" s="6" t="s">
        <v>1</v>
      </c>
      <c r="C30" s="12">
        <v>121.3</v>
      </c>
      <c r="D30" s="1"/>
      <c r="G30" s="1" t="s">
        <v>225</v>
      </c>
    </row>
    <row r="31" spans="1:7" x14ac:dyDescent="0.2">
      <c r="B31" s="6" t="s">
        <v>340</v>
      </c>
      <c r="C31" s="12">
        <v>121.3</v>
      </c>
      <c r="D31" s="1"/>
      <c r="G31" s="1" t="s">
        <v>168</v>
      </c>
    </row>
    <row r="32" spans="1:7" x14ac:dyDescent="0.2">
      <c r="B32" s="6" t="s">
        <v>149</v>
      </c>
      <c r="C32" s="12">
        <v>121.3</v>
      </c>
      <c r="D32" s="1"/>
    </row>
    <row r="33" spans="2:17" x14ac:dyDescent="0.2">
      <c r="B33" s="6" t="s">
        <v>134</v>
      </c>
      <c r="C33" s="12">
        <v>121.3</v>
      </c>
      <c r="D33" s="1"/>
    </row>
    <row r="34" spans="2:17" x14ac:dyDescent="0.2">
      <c r="B34" s="6" t="s">
        <v>101</v>
      </c>
      <c r="C34" s="12">
        <v>121.3</v>
      </c>
      <c r="D34" s="1"/>
    </row>
    <row r="35" spans="2:17" x14ac:dyDescent="0.2">
      <c r="B35" s="6" t="s">
        <v>126</v>
      </c>
      <c r="C35" s="12">
        <v>121.3</v>
      </c>
      <c r="D35" s="1"/>
    </row>
    <row r="36" spans="2:17" x14ac:dyDescent="0.2">
      <c r="B36" s="6" t="s">
        <v>140</v>
      </c>
      <c r="C36" s="12">
        <v>121.3</v>
      </c>
      <c r="D36" s="1"/>
    </row>
    <row r="37" spans="2:17" x14ac:dyDescent="0.2">
      <c r="B37" s="6" t="s">
        <v>307</v>
      </c>
      <c r="C37" s="12">
        <v>121.4</v>
      </c>
      <c r="D37" s="1"/>
    </row>
    <row r="38" spans="2:17" x14ac:dyDescent="0.2">
      <c r="B38" s="6" t="s">
        <v>667</v>
      </c>
      <c r="C38" s="12">
        <v>121.4</v>
      </c>
      <c r="D38" s="1"/>
    </row>
    <row r="39" spans="2:17" x14ac:dyDescent="0.2">
      <c r="B39" s="6" t="s">
        <v>930</v>
      </c>
      <c r="C39" s="12">
        <v>121.4</v>
      </c>
      <c r="D39" s="1"/>
    </row>
    <row r="40" spans="2:17" x14ac:dyDescent="0.2">
      <c r="B40" s="6" t="s">
        <v>924</v>
      </c>
      <c r="C40" s="12">
        <v>121.5</v>
      </c>
      <c r="D40" s="1"/>
    </row>
    <row r="41" spans="2:17" x14ac:dyDescent="0.2">
      <c r="B41" s="6" t="s">
        <v>145</v>
      </c>
      <c r="C41" s="12">
        <v>121.5</v>
      </c>
      <c r="D41" s="1"/>
    </row>
    <row r="42" spans="2:17" x14ac:dyDescent="0.2">
      <c r="B42" s="6"/>
      <c r="C42" s="12"/>
      <c r="D42" s="1"/>
    </row>
    <row r="44" spans="2:17" ht="14.3" x14ac:dyDescent="0.25">
      <c r="B44" s="11" t="s">
        <v>931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7" ht="13.6" x14ac:dyDescent="0.25">
      <c r="B45" s="5" t="s">
        <v>1</v>
      </c>
      <c r="C45" s="4" t="s">
        <v>340</v>
      </c>
      <c r="D45" s="4" t="s">
        <v>149</v>
      </c>
      <c r="E45" s="4" t="s">
        <v>134</v>
      </c>
      <c r="F45" s="4" t="s">
        <v>101</v>
      </c>
      <c r="G45" s="4" t="s">
        <v>126</v>
      </c>
      <c r="H45" s="4" t="s">
        <v>140</v>
      </c>
      <c r="I45" s="4" t="s">
        <v>145</v>
      </c>
      <c r="J45" s="4" t="s">
        <v>307</v>
      </c>
      <c r="K45" s="4" t="s">
        <v>667</v>
      </c>
      <c r="L45" s="4" t="s">
        <v>14</v>
      </c>
      <c r="M45" s="4" t="s">
        <v>822</v>
      </c>
      <c r="N45" s="4" t="s">
        <v>812</v>
      </c>
      <c r="O45" s="4" t="s">
        <v>239</v>
      </c>
      <c r="P45" s="4" t="s">
        <v>199</v>
      </c>
      <c r="Q45" s="23" t="s">
        <v>924</v>
      </c>
    </row>
    <row r="46" spans="2:17" x14ac:dyDescent="0.2">
      <c r="B46" s="1" t="s">
        <v>13</v>
      </c>
      <c r="C46" s="1" t="s">
        <v>350</v>
      </c>
      <c r="D46" s="1" t="s">
        <v>932</v>
      </c>
      <c r="E46" s="1" t="s">
        <v>307</v>
      </c>
      <c r="F46" s="1" t="s">
        <v>933</v>
      </c>
      <c r="G46" s="1" t="s">
        <v>127</v>
      </c>
      <c r="H46" s="1" t="s">
        <v>316</v>
      </c>
      <c r="I46" s="1" t="s">
        <v>146</v>
      </c>
      <c r="J46" s="1" t="s">
        <v>705</v>
      </c>
      <c r="K46" s="1" t="s">
        <v>690</v>
      </c>
      <c r="L46" s="1" t="s">
        <v>795</v>
      </c>
      <c r="M46" s="1" t="s">
        <v>16</v>
      </c>
      <c r="N46" s="1" t="s">
        <v>15</v>
      </c>
      <c r="O46" s="1" t="s">
        <v>832</v>
      </c>
      <c r="P46" s="1" t="s">
        <v>201</v>
      </c>
    </row>
    <row r="47" spans="2:17" x14ac:dyDescent="0.2">
      <c r="B47" s="1" t="s">
        <v>14</v>
      </c>
      <c r="C47" s="1" t="s">
        <v>13</v>
      </c>
      <c r="D47" s="1" t="s">
        <v>150</v>
      </c>
      <c r="E47" s="1" t="s">
        <v>13</v>
      </c>
      <c r="F47" s="1" t="s">
        <v>243</v>
      </c>
      <c r="G47" s="1" t="s">
        <v>562</v>
      </c>
      <c r="H47" s="1" t="s">
        <v>141</v>
      </c>
      <c r="I47" s="1" t="s">
        <v>193</v>
      </c>
      <c r="J47" s="1" t="s">
        <v>724</v>
      </c>
      <c r="K47" s="1" t="s">
        <v>684</v>
      </c>
      <c r="L47" s="1" t="s">
        <v>806</v>
      </c>
      <c r="M47" s="1" t="s">
        <v>17</v>
      </c>
      <c r="N47" t="s">
        <v>13</v>
      </c>
      <c r="O47" s="1" t="s">
        <v>897</v>
      </c>
      <c r="P47" t="s">
        <v>14</v>
      </c>
    </row>
    <row r="48" spans="2:17" x14ac:dyDescent="0.2">
      <c r="B48" s="1" t="s">
        <v>15</v>
      </c>
      <c r="C48" s="1" t="s">
        <v>14</v>
      </c>
      <c r="D48" s="1" t="s">
        <v>934</v>
      </c>
      <c r="E48" s="1" t="s">
        <v>14</v>
      </c>
      <c r="F48" s="1" t="s">
        <v>104</v>
      </c>
      <c r="G48" s="1" t="s">
        <v>559</v>
      </c>
      <c r="H48" s="1" t="s">
        <v>306</v>
      </c>
      <c r="I48" s="1"/>
      <c r="J48" s="1" t="s">
        <v>759</v>
      </c>
      <c r="K48" s="1" t="s">
        <v>164</v>
      </c>
      <c r="L48" s="1" t="s">
        <v>800</v>
      </c>
      <c r="O48" s="1" t="s">
        <v>855</v>
      </c>
      <c r="P48" t="s">
        <v>16</v>
      </c>
    </row>
    <row r="49" spans="2:17" x14ac:dyDescent="0.2">
      <c r="B49" s="1" t="s">
        <v>935</v>
      </c>
      <c r="C49" s="1" t="s">
        <v>15</v>
      </c>
      <c r="D49" s="1" t="s">
        <v>161</v>
      </c>
      <c r="E49" s="1" t="s">
        <v>599</v>
      </c>
      <c r="F49" s="1" t="s">
        <v>936</v>
      </c>
      <c r="H49" s="1" t="s">
        <v>328</v>
      </c>
      <c r="J49" s="1" t="s">
        <v>261</v>
      </c>
      <c r="K49" s="1" t="s">
        <v>687</v>
      </c>
      <c r="P49" t="s">
        <v>17</v>
      </c>
    </row>
    <row r="50" spans="2:17" x14ac:dyDescent="0.2">
      <c r="B50" s="1" t="s">
        <v>261</v>
      </c>
      <c r="C50" t="s">
        <v>341</v>
      </c>
      <c r="D50" s="1" t="s">
        <v>186</v>
      </c>
      <c r="E50" s="1" t="s">
        <v>135</v>
      </c>
      <c r="F50" s="1" t="s">
        <v>235</v>
      </c>
      <c r="H50" s="1" t="s">
        <v>937</v>
      </c>
      <c r="J50" s="1" t="s">
        <v>307</v>
      </c>
      <c r="K50" s="1" t="s">
        <v>938</v>
      </c>
      <c r="P50" t="s">
        <v>15</v>
      </c>
    </row>
    <row r="51" spans="2:17" x14ac:dyDescent="0.2">
      <c r="B51" s="1" t="s">
        <v>16</v>
      </c>
      <c r="C51" s="1" t="s">
        <v>357</v>
      </c>
      <c r="D51" s="1" t="s">
        <v>939</v>
      </c>
      <c r="E51" s="1" t="s">
        <v>589</v>
      </c>
      <c r="F51" s="1" t="s">
        <v>201</v>
      </c>
      <c r="H51" s="1" t="s">
        <v>940</v>
      </c>
      <c r="K51" s="1" t="s">
        <v>261</v>
      </c>
      <c r="P51" t="s">
        <v>13</v>
      </c>
    </row>
    <row r="52" spans="2:17" x14ac:dyDescent="0.2">
      <c r="B52" s="1" t="s">
        <v>17</v>
      </c>
      <c r="C52" s="1" t="s">
        <v>261</v>
      </c>
      <c r="D52" s="1" t="s">
        <v>177</v>
      </c>
      <c r="E52" s="1" t="s">
        <v>822</v>
      </c>
      <c r="F52" s="1" t="s">
        <v>941</v>
      </c>
      <c r="H52" s="1" t="s">
        <v>942</v>
      </c>
      <c r="K52" s="1" t="s">
        <v>943</v>
      </c>
    </row>
    <row r="53" spans="2:17" x14ac:dyDescent="0.2">
      <c r="C53" s="1" t="s">
        <v>16</v>
      </c>
      <c r="D53" s="1" t="s">
        <v>944</v>
      </c>
      <c r="E53" s="1" t="s">
        <v>635</v>
      </c>
      <c r="F53" s="1" t="s">
        <v>218</v>
      </c>
      <c r="H53" s="1" t="s">
        <v>338</v>
      </c>
      <c r="K53" s="1"/>
    </row>
    <row r="54" spans="2:17" x14ac:dyDescent="0.2">
      <c r="C54" s="1" t="s">
        <v>17</v>
      </c>
      <c r="D54" s="1" t="s">
        <v>945</v>
      </c>
      <c r="F54" s="1" t="s">
        <v>226</v>
      </c>
      <c r="K54" s="1"/>
    </row>
    <row r="55" spans="2:17" x14ac:dyDescent="0.2">
      <c r="B55" s="1"/>
      <c r="D55" s="1" t="s">
        <v>946</v>
      </c>
      <c r="F55" s="1" t="s">
        <v>231</v>
      </c>
    </row>
    <row r="56" spans="2:17" x14ac:dyDescent="0.2">
      <c r="B56" s="1"/>
      <c r="C56" s="1"/>
      <c r="D56" s="1" t="s">
        <v>947</v>
      </c>
      <c r="F56" s="1" t="s">
        <v>261</v>
      </c>
    </row>
    <row r="57" spans="2:17" x14ac:dyDescent="0.2">
      <c r="D57" s="1" t="s">
        <v>522</v>
      </c>
      <c r="F57" s="1" t="s">
        <v>223</v>
      </c>
    </row>
    <row r="58" spans="2:17" x14ac:dyDescent="0.2">
      <c r="D58" s="1"/>
    </row>
    <row r="59" spans="2:17" x14ac:dyDescent="0.2">
      <c r="D59" s="1"/>
    </row>
    <row r="61" spans="2:17" ht="14.3" x14ac:dyDescent="0.25">
      <c r="B61" s="11" t="s">
        <v>948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7" ht="13.6" x14ac:dyDescent="0.25">
      <c r="B62" s="4" t="s">
        <v>1</v>
      </c>
      <c r="C62" s="4" t="s">
        <v>340</v>
      </c>
      <c r="D62" s="4" t="s">
        <v>149</v>
      </c>
      <c r="E62" s="4" t="s">
        <v>134</v>
      </c>
      <c r="F62" s="4" t="s">
        <v>101</v>
      </c>
      <c r="G62" s="4" t="s">
        <v>126</v>
      </c>
      <c r="H62" s="4" t="s">
        <v>140</v>
      </c>
      <c r="I62" s="4" t="s">
        <v>145</v>
      </c>
      <c r="J62" s="4" t="s">
        <v>307</v>
      </c>
      <c r="K62" s="4" t="s">
        <v>667</v>
      </c>
      <c r="L62" s="4" t="s">
        <v>14</v>
      </c>
      <c r="M62" s="4" t="s">
        <v>822</v>
      </c>
      <c r="N62" s="4" t="s">
        <v>812</v>
      </c>
      <c r="O62" s="4" t="s">
        <v>239</v>
      </c>
      <c r="P62" s="4" t="s">
        <v>199</v>
      </c>
      <c r="Q62" s="23" t="s">
        <v>924</v>
      </c>
    </row>
    <row r="63" spans="2:17" x14ac:dyDescent="0.2">
      <c r="B63" s="1" t="s">
        <v>949</v>
      </c>
      <c r="C63" s="1" t="s">
        <v>365</v>
      </c>
      <c r="D63" s="1" t="s">
        <v>36</v>
      </c>
      <c r="E63" s="1" t="s">
        <v>577</v>
      </c>
      <c r="F63" s="1" t="s">
        <v>950</v>
      </c>
      <c r="G63" s="1" t="s">
        <v>951</v>
      </c>
      <c r="H63" s="1" t="s">
        <v>329</v>
      </c>
      <c r="I63" s="1" t="s">
        <v>149</v>
      </c>
      <c r="J63" s="1" t="s">
        <v>778</v>
      </c>
      <c r="K63" s="1" t="s">
        <v>691</v>
      </c>
      <c r="L63" s="1" t="s">
        <v>749</v>
      </c>
      <c r="M63" t="s">
        <v>749</v>
      </c>
      <c r="N63" t="s">
        <v>749</v>
      </c>
      <c r="O63" s="1" t="s">
        <v>841</v>
      </c>
      <c r="P63" t="s">
        <v>796</v>
      </c>
    </row>
    <row r="64" spans="2:17" x14ac:dyDescent="0.2">
      <c r="B64" s="1" t="s">
        <v>12</v>
      </c>
      <c r="C64" s="1" t="s">
        <v>386</v>
      </c>
      <c r="D64" s="1" t="s">
        <v>149</v>
      </c>
      <c r="E64" s="1" t="s">
        <v>583</v>
      </c>
      <c r="F64" s="1" t="s">
        <v>952</v>
      </c>
      <c r="G64" s="1" t="s">
        <v>567</v>
      </c>
      <c r="H64" t="s">
        <v>19</v>
      </c>
      <c r="I64" s="1" t="s">
        <v>162</v>
      </c>
      <c r="J64" s="1" t="s">
        <v>788</v>
      </c>
      <c r="K64" s="1" t="s">
        <v>688</v>
      </c>
      <c r="L64" s="1" t="s">
        <v>796</v>
      </c>
      <c r="M64" t="s">
        <v>796</v>
      </c>
      <c r="N64" t="s">
        <v>796</v>
      </c>
      <c r="O64" s="1" t="s">
        <v>833</v>
      </c>
      <c r="P64" s="1" t="s">
        <v>19</v>
      </c>
    </row>
    <row r="65" spans="2:15" x14ac:dyDescent="0.2">
      <c r="B65" s="1" t="s">
        <v>953</v>
      </c>
      <c r="C65" s="1" t="s">
        <v>448</v>
      </c>
      <c r="D65" s="1" t="s">
        <v>162</v>
      </c>
      <c r="E65" s="1" t="s">
        <v>616</v>
      </c>
      <c r="F65" s="1" t="s">
        <v>244</v>
      </c>
      <c r="G65" s="1" t="s">
        <v>954</v>
      </c>
      <c r="I65" s="1" t="s">
        <v>194</v>
      </c>
      <c r="J65" s="1" t="s">
        <v>955</v>
      </c>
      <c r="K65" s="1" t="s">
        <v>956</v>
      </c>
      <c r="L65" s="1" t="s">
        <v>801</v>
      </c>
      <c r="O65" s="1" t="s">
        <v>856</v>
      </c>
    </row>
    <row r="66" spans="2:15" x14ac:dyDescent="0.2">
      <c r="B66" s="1" t="s">
        <v>127</v>
      </c>
      <c r="C66" s="1" t="s">
        <v>162</v>
      </c>
      <c r="D66" s="1" t="s">
        <v>19</v>
      </c>
      <c r="E66" s="1" t="s">
        <v>587</v>
      </c>
      <c r="F66" s="1" t="s">
        <v>248</v>
      </c>
      <c r="G66" s="1" t="s">
        <v>957</v>
      </c>
      <c r="I66" s="1" t="s">
        <v>19</v>
      </c>
      <c r="J66" s="1" t="s">
        <v>718</v>
      </c>
      <c r="K66" s="1" t="s">
        <v>696</v>
      </c>
      <c r="O66" s="1" t="s">
        <v>895</v>
      </c>
    </row>
    <row r="67" spans="2:15" x14ac:dyDescent="0.2">
      <c r="B67" s="1" t="s">
        <v>18</v>
      </c>
      <c r="C67" s="1" t="s">
        <v>19</v>
      </c>
      <c r="D67" s="1"/>
      <c r="E67" s="1" t="s">
        <v>579</v>
      </c>
      <c r="F67" s="1" t="s">
        <v>958</v>
      </c>
      <c r="G67" s="1" t="s">
        <v>563</v>
      </c>
      <c r="J67" s="1" t="s">
        <v>774</v>
      </c>
      <c r="K67" s="1" t="s">
        <v>959</v>
      </c>
      <c r="O67" s="1" t="s">
        <v>852</v>
      </c>
    </row>
    <row r="68" spans="2:15" x14ac:dyDescent="0.2">
      <c r="B68" s="1" t="s">
        <v>162</v>
      </c>
      <c r="C68" s="1" t="s">
        <v>369</v>
      </c>
      <c r="D68" s="1"/>
      <c r="E68" s="1" t="s">
        <v>581</v>
      </c>
      <c r="F68" s="1" t="s">
        <v>19</v>
      </c>
      <c r="G68" s="1" t="s">
        <v>19</v>
      </c>
      <c r="J68" s="1" t="s">
        <v>709</v>
      </c>
      <c r="K68" s="1" t="s">
        <v>679</v>
      </c>
      <c r="O68" s="1" t="s">
        <v>721</v>
      </c>
    </row>
    <row r="69" spans="2:15" x14ac:dyDescent="0.2">
      <c r="B69" s="1" t="s">
        <v>19</v>
      </c>
      <c r="D69" s="1"/>
      <c r="E69" s="1" t="s">
        <v>626</v>
      </c>
      <c r="J69" s="1" t="s">
        <v>960</v>
      </c>
      <c r="K69" s="1" t="s">
        <v>668</v>
      </c>
      <c r="O69" s="1" t="s">
        <v>19</v>
      </c>
    </row>
    <row r="70" spans="2:15" x14ac:dyDescent="0.2">
      <c r="B70" s="1" t="s">
        <v>20</v>
      </c>
      <c r="D70" s="1"/>
      <c r="E70" s="1" t="s">
        <v>628</v>
      </c>
      <c r="J70" s="1" t="s">
        <v>786</v>
      </c>
      <c r="K70" s="1" t="s">
        <v>652</v>
      </c>
      <c r="O70" s="1" t="s">
        <v>652</v>
      </c>
    </row>
    <row r="71" spans="2:15" x14ac:dyDescent="0.2">
      <c r="B71" s="1"/>
      <c r="D71" s="1"/>
      <c r="E71" s="1" t="s">
        <v>611</v>
      </c>
      <c r="J71" s="1" t="s">
        <v>12</v>
      </c>
      <c r="K71" s="1" t="s">
        <v>961</v>
      </c>
      <c r="O71" s="1" t="s">
        <v>846</v>
      </c>
    </row>
    <row r="72" spans="2:15" x14ac:dyDescent="0.2">
      <c r="D72" s="1"/>
      <c r="E72" s="1" t="s">
        <v>572</v>
      </c>
      <c r="J72" s="1" t="s">
        <v>962</v>
      </c>
      <c r="K72" s="1" t="s">
        <v>676</v>
      </c>
      <c r="O72" s="1" t="s">
        <v>850</v>
      </c>
    </row>
    <row r="73" spans="2:15" x14ac:dyDescent="0.2">
      <c r="D73" s="1"/>
      <c r="E73" s="1" t="s">
        <v>603</v>
      </c>
      <c r="J73" s="1" t="s">
        <v>749</v>
      </c>
      <c r="K73" s="1" t="s">
        <v>703</v>
      </c>
    </row>
    <row r="74" spans="2:15" x14ac:dyDescent="0.2">
      <c r="D74" s="1"/>
      <c r="E74" s="1" t="s">
        <v>600</v>
      </c>
      <c r="J74" s="1" t="s">
        <v>705</v>
      </c>
    </row>
    <row r="75" spans="2:15" x14ac:dyDescent="0.2">
      <c r="D75" s="1"/>
      <c r="E75" s="1" t="s">
        <v>19</v>
      </c>
      <c r="J75" s="1" t="s">
        <v>781</v>
      </c>
    </row>
    <row r="76" spans="2:15" x14ac:dyDescent="0.2">
      <c r="D76" s="1"/>
      <c r="E76" s="1" t="s">
        <v>619</v>
      </c>
      <c r="J76" s="1" t="s">
        <v>149</v>
      </c>
    </row>
    <row r="77" spans="2:15" x14ac:dyDescent="0.2">
      <c r="J77" s="1" t="s">
        <v>721</v>
      </c>
    </row>
    <row r="78" spans="2:15" x14ac:dyDescent="0.2">
      <c r="J78" s="1" t="s">
        <v>18</v>
      </c>
    </row>
    <row r="79" spans="2:15" x14ac:dyDescent="0.2">
      <c r="J79" s="1" t="s">
        <v>162</v>
      </c>
    </row>
    <row r="80" spans="2:15" ht="14.3" x14ac:dyDescent="0.25">
      <c r="B80" s="11" t="s">
        <v>19</v>
      </c>
      <c r="C80" s="7"/>
      <c r="D80" s="15"/>
      <c r="E80" s="7"/>
      <c r="G80" s="14" t="s">
        <v>34</v>
      </c>
      <c r="J80" s="1" t="s">
        <v>19</v>
      </c>
    </row>
    <row r="81" spans="2:10" ht="13.6" x14ac:dyDescent="0.25">
      <c r="B81" s="4" t="s">
        <v>87</v>
      </c>
      <c r="C81" s="4" t="s">
        <v>88</v>
      </c>
      <c r="D81" s="4" t="s">
        <v>89</v>
      </c>
      <c r="E81" s="4" t="s">
        <v>90</v>
      </c>
      <c r="G81" s="1" t="s">
        <v>816</v>
      </c>
      <c r="J81" s="1" t="s">
        <v>776</v>
      </c>
    </row>
    <row r="82" spans="2:10" x14ac:dyDescent="0.2">
      <c r="B82" t="s">
        <v>165</v>
      </c>
      <c r="C82" s="1" t="s">
        <v>166</v>
      </c>
      <c r="D82" s="1" t="s">
        <v>120</v>
      </c>
      <c r="E82" s="1" t="s">
        <v>121</v>
      </c>
      <c r="G82" s="1" t="s">
        <v>113</v>
      </c>
      <c r="J82" s="1" t="s">
        <v>652</v>
      </c>
    </row>
    <row r="83" spans="2:10" x14ac:dyDescent="0.2">
      <c r="B83" s="1" t="s">
        <v>118</v>
      </c>
      <c r="C83" s="1" t="s">
        <v>119</v>
      </c>
      <c r="D83" s="1" t="s">
        <v>129</v>
      </c>
      <c r="E83" s="1" t="s">
        <v>119</v>
      </c>
      <c r="G83" s="1" t="s">
        <v>656</v>
      </c>
      <c r="J83" s="1" t="s">
        <v>522</v>
      </c>
    </row>
    <row r="84" spans="2:10" x14ac:dyDescent="0.2">
      <c r="B84" s="1" t="s">
        <v>155</v>
      </c>
      <c r="D84" s="1" t="s">
        <v>119</v>
      </c>
      <c r="E84" s="1" t="s">
        <v>211</v>
      </c>
      <c r="G84" s="1" t="s">
        <v>803</v>
      </c>
      <c r="J84" s="1" t="s">
        <v>963</v>
      </c>
    </row>
    <row r="85" spans="2:10" x14ac:dyDescent="0.2">
      <c r="B85" s="1" t="s">
        <v>964</v>
      </c>
      <c r="D85" s="1" t="s">
        <v>361</v>
      </c>
      <c r="G85" s="1" t="s">
        <v>681</v>
      </c>
      <c r="J85" s="1" t="s">
        <v>965</v>
      </c>
    </row>
    <row r="86" spans="2:10" x14ac:dyDescent="0.2">
      <c r="B86" s="1" t="s">
        <v>204</v>
      </c>
      <c r="G86" s="1" t="s">
        <v>164</v>
      </c>
      <c r="J86" s="1"/>
    </row>
    <row r="87" spans="2:10" x14ac:dyDescent="0.2">
      <c r="J87" s="1"/>
    </row>
    <row r="89" spans="2:10" ht="13.6" x14ac:dyDescent="0.25">
      <c r="B89" s="14" t="s">
        <v>966</v>
      </c>
      <c r="C89" s="14"/>
      <c r="D89" s="14" t="s">
        <v>82</v>
      </c>
      <c r="G89" s="14" t="s">
        <v>967</v>
      </c>
    </row>
    <row r="90" spans="2:10" ht="14.3" x14ac:dyDescent="0.2">
      <c r="B90" t="s">
        <v>114</v>
      </c>
      <c r="C90" s="1"/>
      <c r="D90">
        <v>15</v>
      </c>
      <c r="G90" s="16" t="s">
        <v>122</v>
      </c>
    </row>
    <row r="91" spans="2:10" ht="28.55" x14ac:dyDescent="0.2">
      <c r="B91" t="s">
        <v>604</v>
      </c>
      <c r="D91">
        <v>20</v>
      </c>
      <c r="G91" s="16" t="s">
        <v>156</v>
      </c>
    </row>
    <row r="92" spans="2:10" ht="28.55" x14ac:dyDescent="0.2">
      <c r="B92" t="s">
        <v>698</v>
      </c>
      <c r="D92">
        <v>30</v>
      </c>
      <c r="G92" s="16" t="s">
        <v>601</v>
      </c>
    </row>
    <row r="93" spans="2:10" ht="28.55" x14ac:dyDescent="0.2">
      <c r="B93" t="s">
        <v>137</v>
      </c>
      <c r="D93">
        <v>40</v>
      </c>
      <c r="G93" s="16" t="s">
        <v>130</v>
      </c>
    </row>
    <row r="94" spans="2:10" ht="14.3" x14ac:dyDescent="0.2">
      <c r="B94" t="s">
        <v>154</v>
      </c>
      <c r="D94">
        <v>50</v>
      </c>
      <c r="G94" s="16" t="s">
        <v>254</v>
      </c>
    </row>
    <row r="95" spans="2:10" x14ac:dyDescent="0.2">
      <c r="B95" t="s">
        <v>210</v>
      </c>
      <c r="D95">
        <v>60</v>
      </c>
    </row>
    <row r="96" spans="2:10" x14ac:dyDescent="0.2">
      <c r="B96" t="s">
        <v>178</v>
      </c>
      <c r="D96">
        <v>120</v>
      </c>
    </row>
    <row r="97" spans="2:6" x14ac:dyDescent="0.2">
      <c r="B97" t="s">
        <v>131</v>
      </c>
      <c r="D97">
        <v>125</v>
      </c>
    </row>
    <row r="98" spans="2:6" x14ac:dyDescent="0.2">
      <c r="B98" t="s">
        <v>204</v>
      </c>
      <c r="D98">
        <v>200</v>
      </c>
    </row>
    <row r="99" spans="2:6" x14ac:dyDescent="0.2">
      <c r="D99">
        <v>240</v>
      </c>
    </row>
    <row r="100" spans="2:6" ht="13.6" x14ac:dyDescent="0.25">
      <c r="B100" s="14" t="s">
        <v>38</v>
      </c>
      <c r="D100">
        <v>450</v>
      </c>
      <c r="F100" s="40"/>
    </row>
    <row r="101" spans="2:6" x14ac:dyDescent="0.2">
      <c r="B101" s="1" t="s">
        <v>123</v>
      </c>
      <c r="D101" s="1" t="s">
        <v>165</v>
      </c>
      <c r="F101" s="13"/>
    </row>
    <row r="102" spans="2:6" x14ac:dyDescent="0.2">
      <c r="B102" s="1" t="s">
        <v>147</v>
      </c>
      <c r="D102" t="s">
        <v>204</v>
      </c>
      <c r="F102" s="13"/>
    </row>
    <row r="103" spans="2:6" x14ac:dyDescent="0.2">
      <c r="B103" s="1" t="s">
        <v>968</v>
      </c>
      <c r="F103" s="13"/>
    </row>
    <row r="104" spans="2:6" ht="13.6" x14ac:dyDescent="0.25">
      <c r="B104" s="1" t="s">
        <v>131</v>
      </c>
      <c r="D104" s="14" t="s">
        <v>969</v>
      </c>
    </row>
    <row r="105" spans="2:6" x14ac:dyDescent="0.2">
      <c r="B105" s="1" t="s">
        <v>204</v>
      </c>
      <c r="D105" s="1" t="s">
        <v>970</v>
      </c>
    </row>
    <row r="106" spans="2:6" x14ac:dyDescent="0.2">
      <c r="D106" s="1" t="s">
        <v>109</v>
      </c>
    </row>
    <row r="112" spans="2:6" x14ac:dyDescent="0.2">
      <c r="B112" t="s">
        <v>971</v>
      </c>
      <c r="C112" t="s">
        <v>972</v>
      </c>
    </row>
  </sheetData>
  <sortState ref="B63:B71">
    <sortCondition ref="B6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B 3 g B T U d C X Z S n A A A A + A A A A B I A H A B D b 2 5 m a W c v U G F j a 2 F n Z S 5 4 b W w g o h g A K K A U A A A A A A A A A A A A A A A A A A A A A A A A A A A A h Y / R C o I w G I V f R X b v N i d C y e + 8 6 D Y h k K L b M Z e O d I a b z X f r o k f q F R L K 6 q 7 L c / g O f O d x u 0 M + d W 1 w V Y P V v c l Q h C k K l J F 9 p U 2 d o d G d w h X K O e y E P I t a B T N s b D p Z n a H G u U t K i P c e + x j 3 Q 0 0 Y p R E 5 F t t S N q o T o T b W C S M V + q y q / y v E 4 f C S 4 Q w n a 5 x E c Y I Z j Y A s N R T a f B E 2 G 2 M K 5 K e E z d i 6 c V B c m X B f A l k i k P c L / g R Q S w M E F A A C A A g A B 3 g B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d 4 A U 0 o i k e 4 D g A A A B E A A A A T A B w A R m 9 y b X V s Y X M v U 2 V j d G l v b j E u b S C i G A A o o B Q A A A A A A A A A A A A A A A A A A A A A A A A A A A A r T k 0 u y c z P U w i G 0 I b W A F B L A Q I t A B Q A A g A I A A d 4 A U 1 H Q l 2 U p w A A A P g A A A A S A A A A A A A A A A A A A A A A A A A A A A B D b 2 5 m a W c v U G F j a 2 F n Z S 5 4 b W x Q S w E C L Q A U A A I A C A A H e A F N D 8 r p q 6 Q A A A D p A A A A E w A A A A A A A A A A A A A A A A D z A A A A W 0 N v b n R l b n R f V H l w Z X N d L n h t b F B L A Q I t A B Q A A g A I A A d 4 A U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Z s G 7 z c J l O T I V B 6 2 t g k b + 8 A A A A A A I A A A A A A A N m A A D A A A A A E A A A A I k p O T k R d U L E c / K + S S z H 1 Y 4 A A A A A B I A A A K A A A A A Q A A A A z u y f k 2 X Q E K e j g W C m q A v J C V A A A A C 5 C 9 0 z i 7 H 4 N h h A H 8 3 W d O q c 0 g Z T r a d A Y Z L m H 1 l p c k W s q V 7 5 8 N R 5 p o + n x 4 C a P g Q M 1 f m r 6 8 8 0 e K I F Q 9 B U l k 7 2 t u N 1 l b D D R H N + 8 a E e t p L S v P 5 U M R Q A A A A 0 + b J D 6 H S x a n 0 K m Q o f k o n k i I w T h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B81F179E7B246A62CA7AC5F7E746F" ma:contentTypeVersion="0" ma:contentTypeDescription="Create a new document." ma:contentTypeScope="" ma:versionID="ff3768654122737b3c6720f48c05e8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5ac7648c31bff95602a080e71a7f1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95B519-E1F9-4FD9-ADAD-7E0022DAC1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495A8-9D7B-4981-B56C-ED699EC83A7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3B982A-B689-4887-9862-77197B02B45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E4F55066-E749-4587-87B6-BFFC71A05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Pivot Table</vt:lpstr>
      <vt:lpstr>Requirements Data</vt:lpstr>
      <vt:lpstr>Dropdown Lists</vt:lpstr>
      <vt:lpstr>BldgI</vt:lpstr>
      <vt:lpstr>BTLBAL</vt:lpstr>
      <vt:lpstr>C_BldgI</vt:lpstr>
      <vt:lpstr>C_BTLBAL</vt:lpstr>
      <vt:lpstr>C_CDS</vt:lpstr>
      <vt:lpstr>C_Controls</vt:lpstr>
      <vt:lpstr>C_CP</vt:lpstr>
      <vt:lpstr>C_Cryomodules</vt:lpstr>
      <vt:lpstr>C_HPRF</vt:lpstr>
      <vt:lpstr>C_HWR</vt:lpstr>
      <vt:lpstr>C_Instrumentation</vt:lpstr>
      <vt:lpstr>C_LBHB</vt:lpstr>
      <vt:lpstr>C_LLRF</vt:lpstr>
      <vt:lpstr>C_Magnets</vt:lpstr>
      <vt:lpstr>C_Rings</vt:lpstr>
      <vt:lpstr>C_SS</vt:lpstr>
      <vt:lpstr>C_SSR</vt:lpstr>
      <vt:lpstr>C_Vacuum</vt:lpstr>
      <vt:lpstr>C_WFE</vt:lpstr>
      <vt:lpstr>CableTypes</vt:lpstr>
      <vt:lpstr>CDS</vt:lpstr>
      <vt:lpstr>Controls</vt:lpstr>
      <vt:lpstr>Cooling</vt:lpstr>
      <vt:lpstr>CP</vt:lpstr>
      <vt:lpstr>Floors</vt:lpstr>
      <vt:lpstr>HPRF</vt:lpstr>
      <vt:lpstr>HWR</vt:lpstr>
      <vt:lpstr>Instrumentation</vt:lpstr>
      <vt:lpstr>LBHB</vt:lpstr>
      <vt:lpstr>LevelDesign</vt:lpstr>
      <vt:lpstr>LLRF</vt:lpstr>
      <vt:lpstr>Locations</vt:lpstr>
      <vt:lpstr>Magnets</vt:lpstr>
      <vt:lpstr>'Requirements Data'!Print_Titles</vt:lpstr>
      <vt:lpstr>RackSizes</vt:lpstr>
      <vt:lpstr>Rings</vt:lpstr>
      <vt:lpstr>SourceReq</vt:lpstr>
      <vt:lpstr>SS</vt:lpstr>
      <vt:lpstr>SSR</vt:lpstr>
      <vt:lpstr>Vacuum</vt:lpstr>
      <vt:lpstr>WBS</vt:lpstr>
      <vt:lpstr>WBSIDs</vt:lpstr>
      <vt:lpstr>WBSNames</vt:lpstr>
      <vt:lpstr>WFE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steveo</dc:creator>
  <cp:keywords/>
  <cp:lastModifiedBy>Jonathan W. Hunt x 15287N</cp:lastModifiedBy>
  <dcterms:created xsi:type="dcterms:W3CDTF">2008-07-25T19:37:11Z</dcterms:created>
  <dcterms:modified xsi:type="dcterms:W3CDTF">2019-03-04T19:46:36Z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0x010100031B81F179E7B246A62CA7AC5F7E746F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