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jectX_LBNF_DUNE\LBNF_UK\Meetings\2019_07_24-26_ConceptReview\"/>
    </mc:Choice>
  </mc:AlternateContent>
  <bookViews>
    <workbookView xWindow="0" yWindow="0" windowWidth="19200" windowHeight="8100" activeTab="3"/>
  </bookViews>
  <sheets>
    <sheet name="Supported Target" sheetId="1" r:id="rId1"/>
    <sheet name="Double Target" sheetId="3" r:id="rId2"/>
    <sheet name="Cantilever Target" sheetId="4" r:id="rId3"/>
    <sheet name="Summary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4" l="1"/>
  <c r="R5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3" i="4"/>
  <c r="R4" i="4"/>
  <c r="R22" i="4" l="1"/>
  <c r="Q6" i="4"/>
  <c r="D5" i="2"/>
  <c r="D4" i="2"/>
  <c r="D3" i="2"/>
  <c r="Q8" i="4" l="1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7" i="4"/>
  <c r="Q5" i="4"/>
  <c r="Q4" i="4"/>
  <c r="Q22" i="4" l="1"/>
  <c r="D37" i="1"/>
  <c r="C5" i="2" l="1"/>
  <c r="C3" i="2"/>
  <c r="K4" i="1"/>
  <c r="D4" i="3"/>
  <c r="D4" i="1"/>
  <c r="I4" i="3"/>
  <c r="K4" i="3"/>
  <c r="I36" i="3"/>
  <c r="I34" i="3"/>
  <c r="I33" i="3"/>
  <c r="I32" i="3"/>
  <c r="I31" i="3"/>
  <c r="I29" i="3"/>
  <c r="I30" i="3"/>
  <c r="I28" i="3"/>
  <c r="I27" i="3"/>
  <c r="I26" i="3"/>
  <c r="I25" i="3"/>
  <c r="I24" i="3"/>
  <c r="L25" i="3"/>
  <c r="I16" i="3"/>
  <c r="D37" i="3"/>
  <c r="C4" i="2" s="1"/>
  <c r="L36" i="3"/>
  <c r="L35" i="3"/>
  <c r="I35" i="3"/>
  <c r="L34" i="3"/>
  <c r="L33" i="3"/>
  <c r="L32" i="3"/>
  <c r="L31" i="3"/>
  <c r="L30" i="3"/>
  <c r="L29" i="3"/>
  <c r="L28" i="3"/>
  <c r="L27" i="3"/>
  <c r="L26" i="3"/>
  <c r="L24" i="3"/>
  <c r="L23" i="3"/>
  <c r="I23" i="3"/>
  <c r="L22" i="3"/>
  <c r="I22" i="3"/>
  <c r="L21" i="3"/>
  <c r="I21" i="3"/>
  <c r="L20" i="3"/>
  <c r="I20" i="3"/>
  <c r="L19" i="3"/>
  <c r="I19" i="3"/>
  <c r="L18" i="3"/>
  <c r="I18" i="3"/>
  <c r="L17" i="3"/>
  <c r="I17" i="3"/>
  <c r="L15" i="3"/>
  <c r="I15" i="3"/>
  <c r="L14" i="3"/>
  <c r="I14" i="3"/>
  <c r="L13" i="3"/>
  <c r="I13" i="3"/>
  <c r="L12" i="3"/>
  <c r="I12" i="3"/>
  <c r="L11" i="3"/>
  <c r="I11" i="3"/>
  <c r="L10" i="3"/>
  <c r="I10" i="3"/>
  <c r="L9" i="3"/>
  <c r="I9" i="3"/>
  <c r="L8" i="3"/>
  <c r="I8" i="3"/>
  <c r="L7" i="3"/>
  <c r="I7" i="3"/>
  <c r="L6" i="3"/>
  <c r="I6" i="3"/>
  <c r="L5" i="3"/>
  <c r="I5" i="3"/>
  <c r="D22" i="4"/>
  <c r="L21" i="4"/>
  <c r="I21" i="4"/>
  <c r="L20" i="4"/>
  <c r="I20" i="4"/>
  <c r="L19" i="4"/>
  <c r="I19" i="4"/>
  <c r="L18" i="4"/>
  <c r="I18" i="4"/>
  <c r="L17" i="4"/>
  <c r="I17" i="4"/>
  <c r="L16" i="4"/>
  <c r="I16" i="4"/>
  <c r="L15" i="4"/>
  <c r="I15" i="4"/>
  <c r="L14" i="4"/>
  <c r="I14" i="4"/>
  <c r="L13" i="4"/>
  <c r="I13" i="4"/>
  <c r="L12" i="4"/>
  <c r="I12" i="4"/>
  <c r="I22" i="4" s="1"/>
  <c r="E5" i="2" s="1"/>
  <c r="L11" i="4"/>
  <c r="I11" i="4"/>
  <c r="L10" i="4"/>
  <c r="I10" i="4"/>
  <c r="L9" i="4"/>
  <c r="I9" i="4"/>
  <c r="L8" i="4"/>
  <c r="I8" i="4"/>
  <c r="L7" i="4"/>
  <c r="I7" i="4"/>
  <c r="L6" i="4"/>
  <c r="I6" i="4"/>
  <c r="L5" i="4"/>
  <c r="I5" i="4"/>
  <c r="L4" i="4"/>
  <c r="I4" i="4"/>
  <c r="L36" i="1"/>
  <c r="L35" i="1"/>
  <c r="L34" i="1"/>
  <c r="L33" i="1"/>
  <c r="L32" i="1"/>
  <c r="L31" i="1"/>
  <c r="L30" i="1"/>
  <c r="L29" i="1"/>
  <c r="L28" i="1"/>
  <c r="L27" i="1"/>
  <c r="L26" i="1"/>
  <c r="L25" i="1"/>
  <c r="I29" i="1"/>
  <c r="I30" i="1"/>
  <c r="I31" i="1"/>
  <c r="I32" i="1"/>
  <c r="I33" i="1"/>
  <c r="I34" i="1"/>
  <c r="I35" i="1"/>
  <c r="I36" i="1"/>
  <c r="I28" i="1"/>
  <c r="I27" i="1"/>
  <c r="I26" i="1"/>
  <c r="I25" i="1"/>
  <c r="L24" i="1"/>
  <c r="I24" i="1"/>
  <c r="L13" i="1"/>
  <c r="L14" i="1"/>
  <c r="L15" i="1"/>
  <c r="L16" i="1"/>
  <c r="L17" i="1"/>
  <c r="L18" i="1"/>
  <c r="L19" i="1"/>
  <c r="L20" i="1"/>
  <c r="L21" i="1"/>
  <c r="L22" i="1"/>
  <c r="L23" i="1"/>
  <c r="I23" i="1"/>
  <c r="I14" i="1"/>
  <c r="I15" i="1"/>
  <c r="I16" i="1"/>
  <c r="I17" i="1"/>
  <c r="I18" i="1"/>
  <c r="I19" i="1"/>
  <c r="I20" i="1"/>
  <c r="I21" i="1"/>
  <c r="I22" i="1"/>
  <c r="I13" i="1"/>
  <c r="L11" i="1"/>
  <c r="I11" i="1"/>
  <c r="L10" i="1"/>
  <c r="I10" i="1"/>
  <c r="L12" i="1"/>
  <c r="I12" i="1"/>
  <c r="I9" i="1"/>
  <c r="L9" i="1"/>
  <c r="L8" i="1"/>
  <c r="I8" i="1"/>
  <c r="L22" i="4" l="1"/>
  <c r="I37" i="3"/>
  <c r="E4" i="2" s="1"/>
  <c r="L4" i="3"/>
  <c r="L37" i="3" s="1"/>
  <c r="L7" i="1"/>
  <c r="I7" i="1"/>
  <c r="I6" i="1"/>
  <c r="L6" i="1"/>
  <c r="L5" i="1"/>
  <c r="I5" i="1"/>
  <c r="L4" i="1"/>
  <c r="L37" i="1" l="1"/>
  <c r="I4" i="1"/>
  <c r="I37" i="1" s="1"/>
  <c r="E3" i="2" s="1"/>
</calcChain>
</file>

<file path=xl/sharedStrings.xml><?xml version="1.0" encoding="utf-8"?>
<sst xmlns="http://schemas.openxmlformats.org/spreadsheetml/2006/main" count="401" uniqueCount="134">
  <si>
    <t>Operation</t>
  </si>
  <si>
    <t>No. repeats</t>
  </si>
  <si>
    <t>Risk description</t>
  </si>
  <si>
    <t>Risk rating</t>
  </si>
  <si>
    <t>Consequence</t>
  </si>
  <si>
    <t>Mitigation Strategy</t>
  </si>
  <si>
    <t>Target option</t>
  </si>
  <si>
    <t>Damage to replacement equipment during exchanger handling and positioning</t>
  </si>
  <si>
    <t>Damage to horn module with shielding blocks</t>
  </si>
  <si>
    <t>Minimise no. of shielding removal and replacement operations</t>
  </si>
  <si>
    <t>Horn module removal and rotation</t>
  </si>
  <si>
    <t>Risk</t>
  </si>
  <si>
    <t>Time</t>
  </si>
  <si>
    <t>Time taken per operation (hrs)</t>
  </si>
  <si>
    <t>Time taken per target exchange (hrs)</t>
  </si>
  <si>
    <t>Damage to horn components or replacement parts/ exchanger</t>
  </si>
  <si>
    <t>Replace parts if exchangeable or replace horn - massive delay to beam schedule</t>
  </si>
  <si>
    <t>Damaging exchanger or overloading horn by incorrect docking</t>
  </si>
  <si>
    <t>Scrap damaged parts and replace - massive delay to beam schedule</t>
  </si>
  <si>
    <t>Manufacture new replacment exchanger/ target - delay to beam time schedule</t>
  </si>
  <si>
    <t>2m target exchanger docking and aligning to horn module</t>
  </si>
  <si>
    <t>Design robust interfaces and simple docking procedure, minimise no. docking operations required</t>
  </si>
  <si>
    <t>Secure failed target to exchanger</t>
  </si>
  <si>
    <t>Align exchange carriage with failed target</t>
  </si>
  <si>
    <t>Slide stops misaligned with target, motor or slide failure</t>
  </si>
  <si>
    <t>Difficult or impossible to exchange target - modify/ fix exchanger causing delays to beam schedule</t>
  </si>
  <si>
    <t>Design in redundancy to slide mechanism i.e. operate linear stages with air tools</t>
  </si>
  <si>
    <t>Move carriage to failed target</t>
  </si>
  <si>
    <t>Motor failure</t>
  </si>
  <si>
    <t>Difficult to exchange target</t>
  </si>
  <si>
    <t>Disconnect target helium pipes</t>
  </si>
  <si>
    <t>Disconnect Hylen device</t>
  </si>
  <si>
    <t>Manipulators working at max. extent. Damage to fragile components - stripping threads, hylen device, beam window, ceramic He isolators</t>
  </si>
  <si>
    <t>Undo failed target bolts</t>
  </si>
  <si>
    <t>Retract failed target on carriage</t>
  </si>
  <si>
    <t>Align replacement target with horn bore</t>
  </si>
  <si>
    <t xml:space="preserve">Insert replacement target </t>
  </si>
  <si>
    <t>Connect target helium pipes</t>
  </si>
  <si>
    <t>Connect Hylen device instrumentation</t>
  </si>
  <si>
    <t>Disconnect replacement target from exchanger</t>
  </si>
  <si>
    <t>Retract target carriage</t>
  </si>
  <si>
    <t>Damaging Hylen device instrumentation wiring could render beam based alignment system redundant - effect on physics performance or affect beam schedule</t>
  </si>
  <si>
    <t>Stripping threads on target support plate renders entire horn scrap - replace horn and potentially delay beam schedule</t>
  </si>
  <si>
    <t>Either: target not possible to remove using existing infrastructure causing considerable delay, or scrappage of horn/target leading to massive delay</t>
  </si>
  <si>
    <t>Misalignment of exchanger and horn bore</t>
  </si>
  <si>
    <t>Fasten target fixing bolts</t>
  </si>
  <si>
    <t>Consequence Rating 1-5</t>
  </si>
  <si>
    <t>Likelihood 1-5</t>
  </si>
  <si>
    <t>Potential to damage garlocks, remote replacement may be possible with moderate delay</t>
  </si>
  <si>
    <t>Manipulators working at max. extent. Damage to fragile components - stripping threads, hylen device, beam window, ceramic He isolators - Potentially tricky procedure</t>
  </si>
  <si>
    <t>Damage to target components requires a new replacement target - considerable delays. Damage to existing Hylen device infrastructure may lead to loss of beam based alignment and physics penalty or horn scrappage and massive delay</t>
  </si>
  <si>
    <t>Minimal assuming components are to be disposed with failed target and target can still be removed</t>
  </si>
  <si>
    <t>Stripping threads on target plate would make future removal difficult or impossible</t>
  </si>
  <si>
    <t>Unable or difficult to install target due to misalignment, potential damage to replacement target. Either lead to delays to beam schedule</t>
  </si>
  <si>
    <t>Make fragile components remotely exchangeable*</t>
  </si>
  <si>
    <t>Perform neccesary R&amp;D to produce simple connection for Hylen device that can be reliably made with long reach manipulators*</t>
  </si>
  <si>
    <t>Robust engineering design of remotely made bolted connections (thread inserts, material selection etc)*</t>
  </si>
  <si>
    <t>Perform neccesary R&amp;D to produce simple connection for Hylen device that can be reliably made/broken with long reach manipulators*</t>
  </si>
  <si>
    <t>Downstream support exchanger docking and alignment</t>
  </si>
  <si>
    <t>Scrap damaged parts and replace - some delay to beam schedule</t>
  </si>
  <si>
    <t>Not inherently as risky or demanding as a target exchanger (lower mass, angular alignment less critical)</t>
  </si>
  <si>
    <t>Align exchange carriage with failed support</t>
  </si>
  <si>
    <t>Move carriage to failed support</t>
  </si>
  <si>
    <t>Secure failed support to carriage</t>
  </si>
  <si>
    <t>Unlatch/unbolt support from mounting flange</t>
  </si>
  <si>
    <t>Retract failed support on carriage</t>
  </si>
  <si>
    <t>Align replacement support with horn bore</t>
  </si>
  <si>
    <t>Fasten/latch replacement support</t>
  </si>
  <si>
    <t>Disconnect replacement support from exchanger</t>
  </si>
  <si>
    <t>Retract support carriage</t>
  </si>
  <si>
    <t>Difficulty in removing failed support</t>
  </si>
  <si>
    <t>Damage to fragile components with manipulators (e.g.  spokes/cups/ceramic isolators/ stripping threads)</t>
  </si>
  <si>
    <t>Minimal assuming components are to be disposed of anyway</t>
  </si>
  <si>
    <t>Catch tray on exchanger to avoid spreading of contaminated debris.</t>
  </si>
  <si>
    <t>Radioactive debris from failed support</t>
  </si>
  <si>
    <t>Difficulty in installing replacement support</t>
  </si>
  <si>
    <t>Locate replacement supports to mounting flange</t>
  </si>
  <si>
    <t>Low mass/alignment requirement means that exhanger/support could potentially be aligned manually with manipulators</t>
  </si>
  <si>
    <t>Robust engineering design of connections</t>
  </si>
  <si>
    <t>Damage to support components would require a new replacement support sytem - this would cause some delays</t>
  </si>
  <si>
    <t>No obvious inherent risk</t>
  </si>
  <si>
    <t>Replace support helium connections</t>
  </si>
  <si>
    <t>Undo support helium connectors</t>
  </si>
  <si>
    <t>Total</t>
  </si>
  <si>
    <t>1.5m target exchanger docking and aligning to horn module</t>
  </si>
  <si>
    <t>*Potential to mitigate these risks by un-docking exchanger and moving horn closer to manipulators to reduce manipulator spec and operation risk (but accepting more crane operations and associated risks)</t>
  </si>
  <si>
    <t>1m target exchanger docking and aligning to horn module</t>
  </si>
  <si>
    <t>Damage to horn components/ replacement parts/ exchanger or a fit-for-operation already installed target</t>
  </si>
  <si>
    <t>Downstream target exchanger docking and alignment</t>
  </si>
  <si>
    <t>Secure failed target to carriage</t>
  </si>
  <si>
    <t>Undo target helium connectors</t>
  </si>
  <si>
    <t>Bonding/sticking of replacement target to downstream support, radioactive debris</t>
  </si>
  <si>
    <t>*Potential to reduce these risks by un-docking exchanger and moving horn closer to manipulators to reduce manipulator spec and operation risk (but accepting more crane operations and associated risks)</t>
  </si>
  <si>
    <t>Damage to target components would require a new replacement target sytem - this would cause significant delays</t>
  </si>
  <si>
    <t>Manipulators working at max. extent. Damage to fragile components - stripping threads, beam window, ceramic He isolators</t>
  </si>
  <si>
    <t>Motor failure, Radioactive debris from failed target</t>
  </si>
  <si>
    <t>Design in redundancy in linear stages, catch tray on exchanger to avoid spreading of contaminated debris.</t>
  </si>
  <si>
    <t>Either upstream or downstream operations</t>
  </si>
  <si>
    <t>Operator view sub-optimal due to window view not serving both ends of horn equally well</t>
  </si>
  <si>
    <t>Greater risk for each operation requiring manipulator work due to reduced visibility</t>
  </si>
  <si>
    <t>Optimise window locations as far as possible, use of auxillary cameras</t>
  </si>
  <si>
    <t>Double target</t>
  </si>
  <si>
    <t>Option</t>
  </si>
  <si>
    <t>Potential to damage helium connectors, remote replacement may be possible with moderate delay</t>
  </si>
  <si>
    <t>No. Operations</t>
  </si>
  <si>
    <t>R&amp;D programme to test interface possible? (catch tray for debris)</t>
  </si>
  <si>
    <t>Robust engineering design of connections, make fragile components remotely exchangeable where possible*</t>
  </si>
  <si>
    <t>Make fragile components remotely exchangeable where possible*</t>
  </si>
  <si>
    <t>Robust engineering design of connections, have available spares</t>
  </si>
  <si>
    <t>Potential Delay (weeks)</t>
  </si>
  <si>
    <t>Minimise no. of shielding removal and replacement operations. Have spares</t>
  </si>
  <si>
    <t>Robust and defined exchanger handling procedures e.g.  Utilising work cell rail systems to locate exchanger</t>
  </si>
  <si>
    <t>work cell contamination</t>
  </si>
  <si>
    <t>Exhanger installation into work cell</t>
  </si>
  <si>
    <t>Horn module location into work cell</t>
  </si>
  <si>
    <t>Minimise no. of horn insertions into work cell. Have spares</t>
  </si>
  <si>
    <t>Minimise no. horn removals  and rotations from work cell. Have spares</t>
  </si>
  <si>
    <t>Work cell shielding removal/ replacement</t>
  </si>
  <si>
    <t>Difficulty in target exchange, work cell contamination</t>
  </si>
  <si>
    <t>Minimise no. of horn insertions into work cell</t>
  </si>
  <si>
    <t>Probability %</t>
  </si>
  <si>
    <t>Expected Delay (weeks)</t>
  </si>
  <si>
    <t>Weeks</t>
  </si>
  <si>
    <t>DOE Cost ($K)</t>
  </si>
  <si>
    <t>Expected Cost ($K)</t>
  </si>
  <si>
    <t>Replacement Time (Days)</t>
  </si>
  <si>
    <t>2) Double Target</t>
  </si>
  <si>
    <t>Exchanger installation into work cell</t>
  </si>
  <si>
    <t>Repair horn/horn module - massive delay to beam schedule</t>
  </si>
  <si>
    <t>Repaire horn/horn module - massive delay to beam schedule</t>
  </si>
  <si>
    <t>Cantilever target</t>
  </si>
  <si>
    <t>3) Cantilever Target</t>
  </si>
  <si>
    <t>2.2m Supported Target</t>
  </si>
  <si>
    <t>1) 2.2m Supported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</si>
</sst>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3D3D3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2" borderId="10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0" borderId="0" xfId="0" applyBorder="1"/>
    <xf numFmtId="0" fontId="0" fillId="0" borderId="11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/>
    <xf numFmtId="1" fontId="1" fillId="0" borderId="5" xfId="0" applyNumberFormat="1" applyFont="1" applyBorder="1"/>
    <xf numFmtId="0" fontId="1" fillId="0" borderId="10" xfId="0" applyFont="1" applyBorder="1" applyAlignment="1">
      <alignment horizontal="right"/>
    </xf>
    <xf numFmtId="0" fontId="1" fillId="0" borderId="20" xfId="0" applyFont="1" applyBorder="1"/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" fontId="0" fillId="2" borderId="8" xfId="0" applyNumberFormat="1" applyFill="1" applyBorder="1" applyAlignment="1">
      <alignment horizontal="center" vertical="center" wrapText="1"/>
    </xf>
    <xf numFmtId="1" fontId="0" fillId="4" borderId="8" xfId="0" applyNumberFormat="1" applyFill="1" applyBorder="1" applyAlignment="1">
      <alignment horizontal="center" vertical="center" wrapText="1"/>
    </xf>
    <xf numFmtId="1" fontId="0" fillId="3" borderId="22" xfId="0" applyNumberForma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164" fontId="0" fillId="0" borderId="0" xfId="0" applyNumberFormat="1"/>
    <xf numFmtId="0" fontId="1" fillId="0" borderId="17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"/>
  <sheetViews>
    <sheetView topLeftCell="A3" zoomScale="80" zoomScaleNormal="80" workbookViewId="0">
      <selection activeCell="B6" sqref="B6"/>
    </sheetView>
  </sheetViews>
  <sheetFormatPr defaultRowHeight="15" x14ac:dyDescent="0.25"/>
  <cols>
    <col min="2" max="2" width="11.85546875" style="9" customWidth="1"/>
    <col min="3" max="3" width="20.7109375" style="11" customWidth="1"/>
    <col min="4" max="4" width="9.5703125" style="8" customWidth="1"/>
    <col min="5" max="5" width="39.140625" style="6" customWidth="1"/>
    <col min="6" max="6" width="45.85546875" style="6" customWidth="1"/>
    <col min="7" max="7" width="14.42578125" style="12" customWidth="1"/>
    <col min="8" max="8" width="12" style="12" customWidth="1"/>
    <col min="9" max="9" width="7.85546875" style="12" customWidth="1"/>
    <col min="10" max="10" width="43.42578125" style="6" customWidth="1"/>
    <col min="11" max="11" width="18" style="12" customWidth="1"/>
    <col min="12" max="12" width="22.140625" style="12" customWidth="1"/>
    <col min="14" max="14" width="13.5703125" customWidth="1"/>
    <col min="16" max="16" width="10.7109375" bestFit="1" customWidth="1"/>
    <col min="17" max="17" width="11.140625" customWidth="1"/>
  </cols>
  <sheetData>
    <row r="1" spans="2:18" x14ac:dyDescent="0.25">
      <c r="B1" s="9" t="s">
        <v>85</v>
      </c>
    </row>
    <row r="2" spans="2:18" ht="15.75" x14ac:dyDescent="0.25">
      <c r="G2" s="73" t="s">
        <v>11</v>
      </c>
      <c r="K2" s="13" t="s">
        <v>12</v>
      </c>
      <c r="L2" s="13"/>
    </row>
    <row r="3" spans="2:18" s="3" customFormat="1" ht="46.5" customHeight="1" x14ac:dyDescent="0.25">
      <c r="B3" s="72" t="s">
        <v>6</v>
      </c>
      <c r="C3" s="74" t="s">
        <v>0</v>
      </c>
      <c r="D3" s="74" t="s">
        <v>1</v>
      </c>
      <c r="E3" s="74" t="s">
        <v>2</v>
      </c>
      <c r="F3" s="74" t="s">
        <v>4</v>
      </c>
      <c r="G3" s="74" t="s">
        <v>46</v>
      </c>
      <c r="H3" s="74" t="s">
        <v>47</v>
      </c>
      <c r="I3" s="74" t="s">
        <v>3</v>
      </c>
      <c r="J3" s="74" t="s">
        <v>5</v>
      </c>
      <c r="K3" s="74" t="s">
        <v>13</v>
      </c>
      <c r="L3" s="74" t="s">
        <v>14</v>
      </c>
      <c r="N3"/>
      <c r="O3"/>
      <c r="P3"/>
      <c r="Q3"/>
      <c r="R3"/>
    </row>
    <row r="4" spans="2:18" ht="54.75" customHeight="1" x14ac:dyDescent="0.25">
      <c r="B4" s="5" t="s">
        <v>132</v>
      </c>
      <c r="C4" s="11" t="s">
        <v>97</v>
      </c>
      <c r="D4" s="80">
        <f>SUM(D9:D36)/2</f>
        <v>15</v>
      </c>
      <c r="E4" s="6" t="s">
        <v>98</v>
      </c>
      <c r="F4" s="6" t="s">
        <v>99</v>
      </c>
      <c r="G4" s="81">
        <v>1</v>
      </c>
      <c r="H4" s="81">
        <v>2</v>
      </c>
      <c r="I4" s="81">
        <f t="shared" ref="I4:I36" si="0">H4*G4*D4</f>
        <v>30</v>
      </c>
      <c r="J4" s="6" t="s">
        <v>100</v>
      </c>
      <c r="K4" s="82">
        <f>0.025</f>
        <v>2.5000000000000001E-2</v>
      </c>
      <c r="L4" s="81">
        <f t="shared" ref="L4:L36" si="1">K4*D4</f>
        <v>0.375</v>
      </c>
    </row>
    <row r="5" spans="2:18" s="2" customFormat="1" ht="39.75" customHeight="1" x14ac:dyDescent="0.25">
      <c r="C5" s="19" t="s">
        <v>113</v>
      </c>
      <c r="D5" s="83">
        <v>3</v>
      </c>
      <c r="E5" s="21" t="s">
        <v>7</v>
      </c>
      <c r="F5" s="21" t="s">
        <v>19</v>
      </c>
      <c r="G5" s="84">
        <v>4</v>
      </c>
      <c r="H5" s="84">
        <v>2</v>
      </c>
      <c r="I5" s="84">
        <f t="shared" si="0"/>
        <v>24</v>
      </c>
      <c r="J5" s="21" t="s">
        <v>111</v>
      </c>
      <c r="K5" s="84">
        <v>1</v>
      </c>
      <c r="L5" s="85">
        <f t="shared" si="1"/>
        <v>3</v>
      </c>
      <c r="N5"/>
      <c r="O5"/>
      <c r="P5"/>
      <c r="Q5"/>
      <c r="R5"/>
    </row>
    <row r="6" spans="2:18" ht="31.5" customHeight="1" x14ac:dyDescent="0.25">
      <c r="C6" s="24" t="s">
        <v>117</v>
      </c>
      <c r="D6" s="86">
        <v>3</v>
      </c>
      <c r="E6" s="16" t="s">
        <v>8</v>
      </c>
      <c r="F6" s="16" t="s">
        <v>129</v>
      </c>
      <c r="G6" s="87">
        <v>4</v>
      </c>
      <c r="H6" s="87">
        <v>1</v>
      </c>
      <c r="I6" s="88">
        <f t="shared" si="0"/>
        <v>12</v>
      </c>
      <c r="J6" s="16" t="s">
        <v>110</v>
      </c>
      <c r="K6" s="87">
        <v>3</v>
      </c>
      <c r="L6" s="89">
        <f t="shared" si="1"/>
        <v>9</v>
      </c>
    </row>
    <row r="7" spans="2:18" ht="29.25" customHeight="1" x14ac:dyDescent="0.25">
      <c r="C7" s="24" t="s">
        <v>114</v>
      </c>
      <c r="D7" s="86">
        <v>3</v>
      </c>
      <c r="E7" s="16" t="s">
        <v>15</v>
      </c>
      <c r="F7" s="16" t="s">
        <v>16</v>
      </c>
      <c r="G7" s="87">
        <v>5</v>
      </c>
      <c r="H7" s="87">
        <v>2</v>
      </c>
      <c r="I7" s="88">
        <f t="shared" si="0"/>
        <v>30</v>
      </c>
      <c r="J7" s="16" t="s">
        <v>115</v>
      </c>
      <c r="K7" s="87">
        <v>120</v>
      </c>
      <c r="L7" s="89">
        <f t="shared" si="1"/>
        <v>360</v>
      </c>
    </row>
    <row r="8" spans="2:18" ht="25.5" x14ac:dyDescent="0.25">
      <c r="C8" s="26" t="s">
        <v>10</v>
      </c>
      <c r="D8" s="90">
        <v>2</v>
      </c>
      <c r="E8" s="28" t="s">
        <v>15</v>
      </c>
      <c r="F8" s="28" t="s">
        <v>18</v>
      </c>
      <c r="G8" s="91">
        <v>3</v>
      </c>
      <c r="H8" s="91">
        <v>1</v>
      </c>
      <c r="I8" s="92">
        <f t="shared" si="0"/>
        <v>6</v>
      </c>
      <c r="J8" s="28" t="s">
        <v>116</v>
      </c>
      <c r="K8" s="91">
        <v>72</v>
      </c>
      <c r="L8" s="93">
        <f t="shared" si="1"/>
        <v>144</v>
      </c>
    </row>
    <row r="9" spans="2:18" ht="38.25" x14ac:dyDescent="0.25">
      <c r="C9" s="11" t="s">
        <v>20</v>
      </c>
      <c r="D9" s="94">
        <v>2</v>
      </c>
      <c r="E9" s="6" t="s">
        <v>17</v>
      </c>
      <c r="F9" s="6" t="s">
        <v>18</v>
      </c>
      <c r="G9" s="95">
        <v>4</v>
      </c>
      <c r="H9" s="95">
        <v>3</v>
      </c>
      <c r="I9" s="95">
        <f t="shared" si="0"/>
        <v>24</v>
      </c>
      <c r="J9" s="6" t="s">
        <v>21</v>
      </c>
      <c r="K9" s="95">
        <v>1</v>
      </c>
      <c r="L9" s="95">
        <f t="shared" si="1"/>
        <v>2</v>
      </c>
    </row>
    <row r="10" spans="2:18" ht="25.5" x14ac:dyDescent="0.25">
      <c r="C10" s="11" t="s">
        <v>23</v>
      </c>
      <c r="D10" s="94">
        <v>1</v>
      </c>
      <c r="E10" s="6" t="s">
        <v>24</v>
      </c>
      <c r="F10" s="6" t="s">
        <v>25</v>
      </c>
      <c r="G10" s="95">
        <v>3</v>
      </c>
      <c r="H10" s="95">
        <v>1</v>
      </c>
      <c r="I10" s="95">
        <f t="shared" si="0"/>
        <v>3</v>
      </c>
      <c r="J10" s="6" t="s">
        <v>26</v>
      </c>
      <c r="K10" s="95">
        <v>0.1</v>
      </c>
      <c r="L10" s="95">
        <f t="shared" si="1"/>
        <v>0.1</v>
      </c>
    </row>
    <row r="11" spans="2:18" ht="25.5" x14ac:dyDescent="0.25">
      <c r="C11" s="11" t="s">
        <v>27</v>
      </c>
      <c r="D11" s="94">
        <v>1</v>
      </c>
      <c r="E11" s="6" t="s">
        <v>28</v>
      </c>
      <c r="F11" s="6" t="s">
        <v>29</v>
      </c>
      <c r="G11" s="95">
        <v>1</v>
      </c>
      <c r="H11" s="95">
        <v>1</v>
      </c>
      <c r="I11" s="95">
        <f t="shared" si="0"/>
        <v>1</v>
      </c>
      <c r="J11" s="6" t="s">
        <v>26</v>
      </c>
      <c r="K11" s="95">
        <v>0.1</v>
      </c>
      <c r="L11" s="95">
        <f t="shared" si="1"/>
        <v>0.1</v>
      </c>
    </row>
    <row r="12" spans="2:18" ht="41.25" customHeight="1" x14ac:dyDescent="0.25">
      <c r="C12" s="11" t="s">
        <v>22</v>
      </c>
      <c r="D12" s="94">
        <v>1</v>
      </c>
      <c r="E12" s="6" t="s">
        <v>32</v>
      </c>
      <c r="F12" s="6" t="s">
        <v>51</v>
      </c>
      <c r="G12" s="95">
        <v>2</v>
      </c>
      <c r="H12" s="95">
        <v>2</v>
      </c>
      <c r="I12" s="95">
        <f t="shared" si="0"/>
        <v>4</v>
      </c>
      <c r="J12" s="6" t="s">
        <v>56</v>
      </c>
      <c r="K12" s="95">
        <v>0.25</v>
      </c>
      <c r="L12" s="95">
        <f t="shared" si="1"/>
        <v>0.25</v>
      </c>
    </row>
    <row r="13" spans="2:18" ht="37.5" customHeight="1" x14ac:dyDescent="0.25">
      <c r="C13" s="11" t="s">
        <v>30</v>
      </c>
      <c r="D13" s="94">
        <v>1</v>
      </c>
      <c r="E13" s="6" t="s">
        <v>32</v>
      </c>
      <c r="F13" s="6" t="s">
        <v>51</v>
      </c>
      <c r="G13" s="95">
        <v>2</v>
      </c>
      <c r="H13" s="95">
        <v>2</v>
      </c>
      <c r="I13" s="95">
        <f t="shared" si="0"/>
        <v>4</v>
      </c>
      <c r="J13" s="6" t="s">
        <v>54</v>
      </c>
      <c r="K13" s="95">
        <v>0.25</v>
      </c>
      <c r="L13" s="95">
        <f t="shared" si="1"/>
        <v>0.25</v>
      </c>
    </row>
    <row r="14" spans="2:18" ht="40.5" customHeight="1" x14ac:dyDescent="0.25">
      <c r="C14" s="11" t="s">
        <v>31</v>
      </c>
      <c r="D14" s="94">
        <v>1</v>
      </c>
      <c r="E14" s="6" t="s">
        <v>32</v>
      </c>
      <c r="F14" s="6" t="s">
        <v>41</v>
      </c>
      <c r="G14" s="95">
        <v>2</v>
      </c>
      <c r="H14" s="95">
        <v>2</v>
      </c>
      <c r="I14" s="95">
        <f t="shared" si="0"/>
        <v>4</v>
      </c>
      <c r="J14" s="6" t="s">
        <v>55</v>
      </c>
      <c r="K14" s="95">
        <v>1</v>
      </c>
      <c r="L14" s="95">
        <f t="shared" si="1"/>
        <v>1</v>
      </c>
    </row>
    <row r="15" spans="2:18" ht="42.75" customHeight="1" x14ac:dyDescent="0.25">
      <c r="C15" s="11" t="s">
        <v>33</v>
      </c>
      <c r="D15" s="94">
        <v>1</v>
      </c>
      <c r="E15" s="6" t="s">
        <v>32</v>
      </c>
      <c r="F15" s="6" t="s">
        <v>42</v>
      </c>
      <c r="G15" s="95">
        <v>5</v>
      </c>
      <c r="H15" s="95">
        <v>2</v>
      </c>
      <c r="I15" s="95">
        <f t="shared" si="0"/>
        <v>10</v>
      </c>
      <c r="J15" s="6" t="s">
        <v>56</v>
      </c>
      <c r="K15" s="95">
        <v>0.5</v>
      </c>
      <c r="L15" s="95">
        <f t="shared" si="1"/>
        <v>0.5</v>
      </c>
    </row>
    <row r="16" spans="2:18" ht="38.25" x14ac:dyDescent="0.25">
      <c r="C16" s="11" t="s">
        <v>34</v>
      </c>
      <c r="D16" s="94">
        <v>1</v>
      </c>
      <c r="E16" s="6" t="s">
        <v>91</v>
      </c>
      <c r="F16" s="6" t="s">
        <v>43</v>
      </c>
      <c r="G16" s="95">
        <v>5</v>
      </c>
      <c r="H16" s="95">
        <v>3</v>
      </c>
      <c r="I16" s="95">
        <f t="shared" si="0"/>
        <v>15</v>
      </c>
      <c r="J16" s="6" t="s">
        <v>105</v>
      </c>
      <c r="K16" s="95">
        <v>0.25</v>
      </c>
      <c r="L16" s="95">
        <f t="shared" si="1"/>
        <v>0.25</v>
      </c>
    </row>
    <row r="17" spans="3:12" ht="25.5" x14ac:dyDescent="0.25">
      <c r="C17" s="11" t="s">
        <v>35</v>
      </c>
      <c r="D17" s="94">
        <v>1</v>
      </c>
      <c r="E17" s="6" t="s">
        <v>24</v>
      </c>
      <c r="F17" s="6" t="s">
        <v>25</v>
      </c>
      <c r="G17" s="95">
        <v>3</v>
      </c>
      <c r="H17" s="95">
        <v>1</v>
      </c>
      <c r="I17" s="95">
        <f t="shared" si="0"/>
        <v>3</v>
      </c>
      <c r="J17" s="6" t="s">
        <v>26</v>
      </c>
      <c r="K17" s="95">
        <v>0.1</v>
      </c>
      <c r="L17" s="95">
        <f t="shared" si="1"/>
        <v>0.1</v>
      </c>
    </row>
    <row r="18" spans="3:12" ht="38.25" x14ac:dyDescent="0.25">
      <c r="C18" s="11" t="s">
        <v>36</v>
      </c>
      <c r="D18" s="94">
        <v>1</v>
      </c>
      <c r="E18" s="6" t="s">
        <v>44</v>
      </c>
      <c r="F18" s="6" t="s">
        <v>53</v>
      </c>
      <c r="G18" s="95">
        <v>3</v>
      </c>
      <c r="H18" s="95">
        <v>1</v>
      </c>
      <c r="I18" s="95">
        <f t="shared" si="0"/>
        <v>3</v>
      </c>
      <c r="J18" s="6" t="s">
        <v>26</v>
      </c>
      <c r="K18" s="95">
        <v>0.25</v>
      </c>
      <c r="L18" s="95">
        <f t="shared" si="1"/>
        <v>0.25</v>
      </c>
    </row>
    <row r="19" spans="3:12" ht="39" customHeight="1" x14ac:dyDescent="0.25">
      <c r="C19" s="11" t="s">
        <v>45</v>
      </c>
      <c r="D19" s="94">
        <v>1</v>
      </c>
      <c r="E19" s="6" t="s">
        <v>32</v>
      </c>
      <c r="F19" s="6" t="s">
        <v>42</v>
      </c>
      <c r="G19" s="95">
        <v>5</v>
      </c>
      <c r="H19" s="95">
        <v>2</v>
      </c>
      <c r="I19" s="95">
        <f t="shared" si="0"/>
        <v>10</v>
      </c>
      <c r="J19" s="6" t="s">
        <v>56</v>
      </c>
      <c r="K19" s="95">
        <v>0.5</v>
      </c>
      <c r="L19" s="95">
        <f t="shared" si="1"/>
        <v>0.5</v>
      </c>
    </row>
    <row r="20" spans="3:12" ht="38.25" customHeight="1" x14ac:dyDescent="0.25">
      <c r="C20" s="11" t="s">
        <v>37</v>
      </c>
      <c r="D20" s="94">
        <v>1</v>
      </c>
      <c r="E20" s="6" t="s">
        <v>32</v>
      </c>
      <c r="F20" s="6" t="s">
        <v>48</v>
      </c>
      <c r="G20" s="95">
        <v>2</v>
      </c>
      <c r="H20" s="95">
        <v>2</v>
      </c>
      <c r="I20" s="95">
        <f t="shared" si="0"/>
        <v>4</v>
      </c>
      <c r="J20" s="6" t="s">
        <v>54</v>
      </c>
      <c r="K20" s="95">
        <v>0.25</v>
      </c>
      <c r="L20" s="95">
        <f t="shared" si="1"/>
        <v>0.25</v>
      </c>
    </row>
    <row r="21" spans="3:12" ht="69" customHeight="1" x14ac:dyDescent="0.25">
      <c r="C21" s="11" t="s">
        <v>38</v>
      </c>
      <c r="D21" s="94">
        <v>1</v>
      </c>
      <c r="E21" s="6" t="s">
        <v>49</v>
      </c>
      <c r="F21" s="6" t="s">
        <v>50</v>
      </c>
      <c r="G21" s="95">
        <v>2</v>
      </c>
      <c r="H21" s="95">
        <v>2</v>
      </c>
      <c r="I21" s="95">
        <f t="shared" si="0"/>
        <v>4</v>
      </c>
      <c r="J21" s="6" t="s">
        <v>57</v>
      </c>
      <c r="K21" s="95">
        <v>1</v>
      </c>
      <c r="L21" s="95">
        <f t="shared" si="1"/>
        <v>1</v>
      </c>
    </row>
    <row r="22" spans="3:12" ht="40.5" customHeight="1" x14ac:dyDescent="0.25">
      <c r="C22" s="11" t="s">
        <v>39</v>
      </c>
      <c r="D22" s="94">
        <v>1</v>
      </c>
      <c r="E22" s="6" t="s">
        <v>32</v>
      </c>
      <c r="F22" s="6" t="s">
        <v>52</v>
      </c>
      <c r="G22" s="95">
        <v>3</v>
      </c>
      <c r="H22" s="95">
        <v>1</v>
      </c>
      <c r="I22" s="95">
        <f t="shared" si="0"/>
        <v>3</v>
      </c>
      <c r="J22" s="6" t="s">
        <v>56</v>
      </c>
      <c r="K22" s="95">
        <v>0.25</v>
      </c>
      <c r="L22" s="95">
        <f t="shared" si="1"/>
        <v>0.25</v>
      </c>
    </row>
    <row r="23" spans="3:12" ht="25.5" x14ac:dyDescent="0.25">
      <c r="C23" s="11" t="s">
        <v>40</v>
      </c>
      <c r="D23" s="94">
        <v>1</v>
      </c>
      <c r="E23" s="6" t="s">
        <v>28</v>
      </c>
      <c r="F23" s="6" t="s">
        <v>29</v>
      </c>
      <c r="G23" s="95">
        <v>1</v>
      </c>
      <c r="H23" s="95">
        <v>1</v>
      </c>
      <c r="I23" s="95">
        <f t="shared" si="0"/>
        <v>1</v>
      </c>
      <c r="J23" s="6" t="s">
        <v>26</v>
      </c>
      <c r="K23" s="95">
        <v>0.1</v>
      </c>
      <c r="L23" s="95">
        <f t="shared" si="1"/>
        <v>0.1</v>
      </c>
    </row>
    <row r="24" spans="3:12" ht="38.25" x14ac:dyDescent="0.25">
      <c r="C24" s="19" t="s">
        <v>58</v>
      </c>
      <c r="D24" s="96">
        <v>2</v>
      </c>
      <c r="E24" s="21" t="s">
        <v>17</v>
      </c>
      <c r="F24" s="21" t="s">
        <v>59</v>
      </c>
      <c r="G24" s="97">
        <v>2</v>
      </c>
      <c r="H24" s="97">
        <v>1</v>
      </c>
      <c r="I24" s="97">
        <f t="shared" si="0"/>
        <v>4</v>
      </c>
      <c r="J24" s="21" t="s">
        <v>60</v>
      </c>
      <c r="K24" s="97">
        <v>0.5</v>
      </c>
      <c r="L24" s="98">
        <f t="shared" si="1"/>
        <v>1</v>
      </c>
    </row>
    <row r="25" spans="3:12" ht="38.25" x14ac:dyDescent="0.25">
      <c r="C25" s="24" t="s">
        <v>61</v>
      </c>
      <c r="D25" s="86">
        <v>1</v>
      </c>
      <c r="E25" s="16" t="s">
        <v>44</v>
      </c>
      <c r="F25" s="16" t="s">
        <v>70</v>
      </c>
      <c r="G25" s="87">
        <v>1</v>
      </c>
      <c r="H25" s="99">
        <v>1</v>
      </c>
      <c r="I25" s="87">
        <f t="shared" si="0"/>
        <v>1</v>
      </c>
      <c r="J25" s="16" t="s">
        <v>77</v>
      </c>
      <c r="K25" s="87">
        <v>0.1</v>
      </c>
      <c r="L25" s="100">
        <f t="shared" si="1"/>
        <v>0.1</v>
      </c>
    </row>
    <row r="26" spans="3:12" ht="38.25" x14ac:dyDescent="0.25">
      <c r="C26" s="24" t="s">
        <v>62</v>
      </c>
      <c r="D26" s="86">
        <v>1</v>
      </c>
      <c r="E26" s="16" t="s">
        <v>44</v>
      </c>
      <c r="F26" s="16" t="s">
        <v>70</v>
      </c>
      <c r="G26" s="87">
        <v>1</v>
      </c>
      <c r="H26" s="99">
        <v>1</v>
      </c>
      <c r="I26" s="87">
        <f t="shared" si="0"/>
        <v>1</v>
      </c>
      <c r="J26" s="16" t="s">
        <v>77</v>
      </c>
      <c r="K26" s="87">
        <v>0.1</v>
      </c>
      <c r="L26" s="100">
        <f t="shared" si="1"/>
        <v>0.1</v>
      </c>
    </row>
    <row r="27" spans="3:12" ht="38.25" x14ac:dyDescent="0.25">
      <c r="C27" s="24" t="s">
        <v>63</v>
      </c>
      <c r="D27" s="86">
        <v>1</v>
      </c>
      <c r="E27" s="36" t="s">
        <v>71</v>
      </c>
      <c r="F27" s="16" t="s">
        <v>72</v>
      </c>
      <c r="G27" s="87">
        <v>1</v>
      </c>
      <c r="H27" s="87">
        <v>1</v>
      </c>
      <c r="I27" s="87">
        <f t="shared" si="0"/>
        <v>1</v>
      </c>
      <c r="J27" s="16" t="s">
        <v>78</v>
      </c>
      <c r="K27" s="87">
        <v>0.25</v>
      </c>
      <c r="L27" s="100">
        <f t="shared" si="1"/>
        <v>0.25</v>
      </c>
    </row>
    <row r="28" spans="3:12" ht="38.25" x14ac:dyDescent="0.25">
      <c r="C28" s="24" t="s">
        <v>82</v>
      </c>
      <c r="D28" s="86">
        <v>1</v>
      </c>
      <c r="E28" s="36" t="s">
        <v>71</v>
      </c>
      <c r="F28" s="16" t="s">
        <v>72</v>
      </c>
      <c r="G28" s="87">
        <v>1</v>
      </c>
      <c r="H28" s="87">
        <v>1</v>
      </c>
      <c r="I28" s="87">
        <f t="shared" si="0"/>
        <v>1</v>
      </c>
      <c r="J28" s="16" t="s">
        <v>78</v>
      </c>
      <c r="K28" s="87">
        <v>0.25</v>
      </c>
      <c r="L28" s="100">
        <f t="shared" si="1"/>
        <v>0.25</v>
      </c>
    </row>
    <row r="29" spans="3:12" ht="38.25" x14ac:dyDescent="0.25">
      <c r="C29" s="24" t="s">
        <v>64</v>
      </c>
      <c r="D29" s="86">
        <v>1</v>
      </c>
      <c r="E29" s="36" t="s">
        <v>71</v>
      </c>
      <c r="F29" s="16" t="s">
        <v>72</v>
      </c>
      <c r="G29" s="87">
        <v>1</v>
      </c>
      <c r="H29" s="87">
        <v>1</v>
      </c>
      <c r="I29" s="87">
        <f t="shared" si="0"/>
        <v>1</v>
      </c>
      <c r="J29" s="16" t="s">
        <v>78</v>
      </c>
      <c r="K29" s="87">
        <v>0.25</v>
      </c>
      <c r="L29" s="100">
        <f t="shared" si="1"/>
        <v>0.25</v>
      </c>
    </row>
    <row r="30" spans="3:12" ht="25.5" x14ac:dyDescent="0.25">
      <c r="C30" s="24" t="s">
        <v>65</v>
      </c>
      <c r="D30" s="86">
        <v>1</v>
      </c>
      <c r="E30" s="16" t="s">
        <v>74</v>
      </c>
      <c r="F30" s="16" t="s">
        <v>112</v>
      </c>
      <c r="G30" s="87">
        <v>1</v>
      </c>
      <c r="H30" s="87">
        <v>2</v>
      </c>
      <c r="I30" s="87">
        <f t="shared" si="0"/>
        <v>2</v>
      </c>
      <c r="J30" s="16" t="s">
        <v>73</v>
      </c>
      <c r="K30" s="87">
        <v>0.1</v>
      </c>
      <c r="L30" s="100">
        <f t="shared" si="1"/>
        <v>0.1</v>
      </c>
    </row>
    <row r="31" spans="3:12" ht="38.25" x14ac:dyDescent="0.25">
      <c r="C31" s="24" t="s">
        <v>66</v>
      </c>
      <c r="D31" s="86">
        <v>1</v>
      </c>
      <c r="E31" s="16" t="s">
        <v>44</v>
      </c>
      <c r="F31" s="16" t="s">
        <v>75</v>
      </c>
      <c r="G31" s="87">
        <v>1</v>
      </c>
      <c r="H31" s="87">
        <v>1</v>
      </c>
      <c r="I31" s="87">
        <f t="shared" si="0"/>
        <v>1</v>
      </c>
      <c r="J31" s="16" t="s">
        <v>77</v>
      </c>
      <c r="K31" s="87">
        <v>0.1</v>
      </c>
      <c r="L31" s="100">
        <f t="shared" si="1"/>
        <v>0.1</v>
      </c>
    </row>
    <row r="32" spans="3:12" ht="38.25" x14ac:dyDescent="0.25">
      <c r="C32" s="24" t="s">
        <v>76</v>
      </c>
      <c r="D32" s="86">
        <v>1</v>
      </c>
      <c r="E32" s="16" t="s">
        <v>44</v>
      </c>
      <c r="F32" s="16" t="s">
        <v>75</v>
      </c>
      <c r="G32" s="87">
        <v>3</v>
      </c>
      <c r="H32" s="87">
        <v>1</v>
      </c>
      <c r="I32" s="87">
        <f t="shared" si="0"/>
        <v>3</v>
      </c>
      <c r="J32" s="16" t="s">
        <v>77</v>
      </c>
      <c r="K32" s="87">
        <v>0.1</v>
      </c>
      <c r="L32" s="100">
        <f t="shared" si="1"/>
        <v>0.1</v>
      </c>
    </row>
    <row r="33" spans="3:12" ht="38.25" x14ac:dyDescent="0.25">
      <c r="C33" s="24" t="s">
        <v>67</v>
      </c>
      <c r="D33" s="86">
        <v>1</v>
      </c>
      <c r="E33" s="36" t="s">
        <v>71</v>
      </c>
      <c r="F33" s="16" t="s">
        <v>79</v>
      </c>
      <c r="G33" s="87">
        <v>3</v>
      </c>
      <c r="H33" s="87">
        <v>3</v>
      </c>
      <c r="I33" s="87">
        <f t="shared" si="0"/>
        <v>9</v>
      </c>
      <c r="J33" s="16" t="s">
        <v>108</v>
      </c>
      <c r="K33" s="87">
        <v>0.25</v>
      </c>
      <c r="L33" s="100">
        <f t="shared" si="1"/>
        <v>0.25</v>
      </c>
    </row>
    <row r="34" spans="3:12" ht="38.25" x14ac:dyDescent="0.25">
      <c r="C34" s="24" t="s">
        <v>81</v>
      </c>
      <c r="D34" s="86">
        <v>1</v>
      </c>
      <c r="E34" s="36" t="s">
        <v>71</v>
      </c>
      <c r="F34" s="16" t="s">
        <v>79</v>
      </c>
      <c r="G34" s="87">
        <v>3</v>
      </c>
      <c r="H34" s="87">
        <v>3</v>
      </c>
      <c r="I34" s="87">
        <f t="shared" si="0"/>
        <v>9</v>
      </c>
      <c r="J34" s="16" t="s">
        <v>108</v>
      </c>
      <c r="K34" s="87">
        <v>0.25</v>
      </c>
      <c r="L34" s="100">
        <f t="shared" si="1"/>
        <v>0.25</v>
      </c>
    </row>
    <row r="35" spans="3:12" ht="38.25" x14ac:dyDescent="0.25">
      <c r="C35" s="24" t="s">
        <v>68</v>
      </c>
      <c r="D35" s="86">
        <v>1</v>
      </c>
      <c r="E35" s="36" t="s">
        <v>71</v>
      </c>
      <c r="F35" s="16" t="s">
        <v>79</v>
      </c>
      <c r="G35" s="87">
        <v>3</v>
      </c>
      <c r="H35" s="87">
        <v>3</v>
      </c>
      <c r="I35" s="87">
        <f t="shared" si="0"/>
        <v>9</v>
      </c>
      <c r="J35" s="16" t="s">
        <v>108</v>
      </c>
      <c r="K35" s="87">
        <v>0.25</v>
      </c>
      <c r="L35" s="100">
        <f t="shared" si="1"/>
        <v>0.25</v>
      </c>
    </row>
    <row r="36" spans="3:12" x14ac:dyDescent="0.25">
      <c r="C36" s="26" t="s">
        <v>69</v>
      </c>
      <c r="D36" s="90">
        <v>1</v>
      </c>
      <c r="E36" s="37" t="s">
        <v>80</v>
      </c>
      <c r="F36" s="28"/>
      <c r="G36" s="91">
        <v>1</v>
      </c>
      <c r="H36" s="91">
        <v>1</v>
      </c>
      <c r="I36" s="91">
        <f t="shared" si="0"/>
        <v>1</v>
      </c>
      <c r="J36" s="28"/>
      <c r="K36" s="91">
        <v>0.1</v>
      </c>
      <c r="L36" s="101">
        <f t="shared" si="1"/>
        <v>0.1</v>
      </c>
    </row>
    <row r="37" spans="3:12" x14ac:dyDescent="0.25">
      <c r="C37" s="59" t="s">
        <v>83</v>
      </c>
      <c r="D37" s="39">
        <f>SUM(D5:D36)</f>
        <v>41</v>
      </c>
      <c r="H37" s="39" t="s">
        <v>83</v>
      </c>
      <c r="I37" s="39">
        <f>SUM(I4:I36)</f>
        <v>238</v>
      </c>
      <c r="K37" s="39" t="s">
        <v>83</v>
      </c>
      <c r="L37" s="39">
        <f>SUM(L4:L36)</f>
        <v>526.37500000000023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zoomScale="80" zoomScaleNormal="80" workbookViewId="0">
      <selection activeCell="B12" sqref="B12"/>
    </sheetView>
  </sheetViews>
  <sheetFormatPr defaultRowHeight="15" x14ac:dyDescent="0.25"/>
  <cols>
    <col min="3" max="3" width="27" customWidth="1"/>
    <col min="5" max="5" width="45.28515625" customWidth="1"/>
    <col min="6" max="6" width="46.140625" customWidth="1"/>
    <col min="7" max="7" width="12.85546875" customWidth="1"/>
    <col min="8" max="8" width="10.140625" customWidth="1"/>
    <col min="10" max="10" width="43" customWidth="1"/>
    <col min="11" max="11" width="13" customWidth="1"/>
    <col min="12" max="12" width="13.7109375" customWidth="1"/>
    <col min="14" max="14" width="10.140625" customWidth="1"/>
    <col min="16" max="16" width="11" customWidth="1"/>
  </cols>
  <sheetData>
    <row r="1" spans="2:12" x14ac:dyDescent="0.25">
      <c r="B1" s="9" t="s">
        <v>92</v>
      </c>
      <c r="C1" s="11"/>
      <c r="D1" s="8"/>
      <c r="E1" s="6"/>
      <c r="F1" s="6"/>
      <c r="G1" s="12"/>
      <c r="H1" s="12"/>
      <c r="I1" s="12"/>
      <c r="J1" s="6"/>
      <c r="K1" s="12"/>
      <c r="L1" s="12"/>
    </row>
    <row r="2" spans="2:12" x14ac:dyDescent="0.25">
      <c r="B2" s="9"/>
      <c r="C2" s="11"/>
      <c r="D2" s="8"/>
      <c r="E2" s="6"/>
      <c r="F2" s="6"/>
      <c r="G2" s="14" t="s">
        <v>11</v>
      </c>
      <c r="H2" s="12"/>
      <c r="I2" s="12"/>
      <c r="J2" s="6"/>
      <c r="K2" s="13" t="s">
        <v>12</v>
      </c>
      <c r="L2" s="13"/>
    </row>
    <row r="3" spans="2:12" ht="45" customHeight="1" x14ac:dyDescent="0.25">
      <c r="B3" s="10" t="s">
        <v>6</v>
      </c>
      <c r="C3" s="10" t="s">
        <v>0</v>
      </c>
      <c r="D3" s="10" t="s">
        <v>1</v>
      </c>
      <c r="E3" s="10" t="s">
        <v>2</v>
      </c>
      <c r="F3" s="10" t="s">
        <v>4</v>
      </c>
      <c r="G3" s="10" t="s">
        <v>46</v>
      </c>
      <c r="H3" s="10" t="s">
        <v>47</v>
      </c>
      <c r="I3" s="10" t="s">
        <v>3</v>
      </c>
      <c r="J3" s="10" t="s">
        <v>5</v>
      </c>
      <c r="K3" s="10" t="s">
        <v>13</v>
      </c>
      <c r="L3" s="10" t="s">
        <v>14</v>
      </c>
    </row>
    <row r="4" spans="2:12" ht="32.25" customHeight="1" x14ac:dyDescent="0.25">
      <c r="B4" s="5" t="s">
        <v>101</v>
      </c>
      <c r="C4" s="11" t="s">
        <v>97</v>
      </c>
      <c r="D4" s="42">
        <f>SUM(D9:D36)/2</f>
        <v>14</v>
      </c>
      <c r="E4" s="6" t="s">
        <v>98</v>
      </c>
      <c r="F4" s="6" t="s">
        <v>99</v>
      </c>
      <c r="G4" s="4">
        <v>1</v>
      </c>
      <c r="H4" s="4">
        <v>2</v>
      </c>
      <c r="I4" s="4">
        <f>H4*G4*D4</f>
        <v>28</v>
      </c>
      <c r="J4" s="6" t="s">
        <v>100</v>
      </c>
      <c r="K4" s="41">
        <f>0.025</f>
        <v>2.5000000000000001E-2</v>
      </c>
      <c r="L4" s="4">
        <f>K4*D4</f>
        <v>0.35000000000000003</v>
      </c>
    </row>
    <row r="5" spans="2:12" ht="25.5" customHeight="1" x14ac:dyDescent="0.25">
      <c r="C5" s="19" t="s">
        <v>127</v>
      </c>
      <c r="D5" s="20">
        <v>2</v>
      </c>
      <c r="E5" s="21" t="s">
        <v>7</v>
      </c>
      <c r="F5" s="21" t="s">
        <v>19</v>
      </c>
      <c r="G5" s="22">
        <v>4</v>
      </c>
      <c r="H5" s="22">
        <v>2</v>
      </c>
      <c r="I5" s="22">
        <f>H5*G5*D5</f>
        <v>16</v>
      </c>
      <c r="J5" s="21" t="s">
        <v>111</v>
      </c>
      <c r="K5" s="22">
        <v>1</v>
      </c>
      <c r="L5" s="23">
        <f>K5*D5</f>
        <v>2</v>
      </c>
    </row>
    <row r="6" spans="2:12" ht="25.5" x14ac:dyDescent="0.25">
      <c r="B6" s="9"/>
      <c r="C6" s="24" t="s">
        <v>117</v>
      </c>
      <c r="D6" s="15">
        <v>2</v>
      </c>
      <c r="E6" s="16" t="s">
        <v>8</v>
      </c>
      <c r="F6" s="16" t="s">
        <v>128</v>
      </c>
      <c r="G6" s="17">
        <v>4</v>
      </c>
      <c r="H6" s="17">
        <v>1</v>
      </c>
      <c r="I6" s="18">
        <f>H6*G6*D6</f>
        <v>8</v>
      </c>
      <c r="J6" s="16" t="s">
        <v>110</v>
      </c>
      <c r="K6" s="17">
        <v>3</v>
      </c>
      <c r="L6" s="25">
        <f t="shared" ref="L6:L11" si="0">K6*D6</f>
        <v>6</v>
      </c>
    </row>
    <row r="7" spans="2:12" ht="27" customHeight="1" x14ac:dyDescent="0.25">
      <c r="B7" s="9"/>
      <c r="C7" s="24" t="s">
        <v>114</v>
      </c>
      <c r="D7" s="15">
        <v>2</v>
      </c>
      <c r="E7" s="16" t="s">
        <v>87</v>
      </c>
      <c r="F7" s="16" t="s">
        <v>16</v>
      </c>
      <c r="G7" s="17">
        <v>5</v>
      </c>
      <c r="H7" s="17">
        <v>4</v>
      </c>
      <c r="I7" s="18">
        <f t="shared" ref="I7:I11" si="1">H7*G7*D7</f>
        <v>40</v>
      </c>
      <c r="J7" s="16" t="s">
        <v>115</v>
      </c>
      <c r="K7" s="17">
        <v>120</v>
      </c>
      <c r="L7" s="25">
        <f t="shared" si="0"/>
        <v>240</v>
      </c>
    </row>
    <row r="8" spans="2:12" ht="27" customHeight="1" x14ac:dyDescent="0.25">
      <c r="B8" s="9"/>
      <c r="C8" s="26" t="s">
        <v>10</v>
      </c>
      <c r="D8" s="27">
        <v>1</v>
      </c>
      <c r="E8" s="28" t="s">
        <v>87</v>
      </c>
      <c r="F8" s="28" t="s">
        <v>18</v>
      </c>
      <c r="G8" s="29">
        <v>4</v>
      </c>
      <c r="H8" s="29">
        <v>4</v>
      </c>
      <c r="I8" s="30">
        <f t="shared" si="1"/>
        <v>16</v>
      </c>
      <c r="J8" s="28" t="s">
        <v>116</v>
      </c>
      <c r="K8" s="29">
        <v>72</v>
      </c>
      <c r="L8" s="31">
        <f t="shared" si="0"/>
        <v>72</v>
      </c>
    </row>
    <row r="9" spans="2:12" ht="26.25" customHeight="1" x14ac:dyDescent="0.25">
      <c r="B9" s="9"/>
      <c r="C9" s="11" t="s">
        <v>86</v>
      </c>
      <c r="D9" s="8">
        <v>1</v>
      </c>
      <c r="E9" s="6" t="s">
        <v>17</v>
      </c>
      <c r="F9" s="6" t="s">
        <v>18</v>
      </c>
      <c r="G9" s="12">
        <v>4</v>
      </c>
      <c r="H9" s="12">
        <v>2</v>
      </c>
      <c r="I9" s="12">
        <f t="shared" si="1"/>
        <v>8</v>
      </c>
      <c r="J9" s="6" t="s">
        <v>21</v>
      </c>
      <c r="K9" s="12">
        <v>1</v>
      </c>
      <c r="L9" s="12">
        <f t="shared" si="0"/>
        <v>1</v>
      </c>
    </row>
    <row r="10" spans="2:12" ht="25.5" x14ac:dyDescent="0.25">
      <c r="B10" s="9"/>
      <c r="C10" s="11" t="s">
        <v>23</v>
      </c>
      <c r="D10" s="8">
        <v>1</v>
      </c>
      <c r="E10" s="6" t="s">
        <v>24</v>
      </c>
      <c r="F10" s="6" t="s">
        <v>25</v>
      </c>
      <c r="G10" s="12">
        <v>3</v>
      </c>
      <c r="H10" s="12">
        <v>1</v>
      </c>
      <c r="I10" s="12">
        <f t="shared" si="1"/>
        <v>3</v>
      </c>
      <c r="J10" s="6" t="s">
        <v>26</v>
      </c>
      <c r="K10" s="12">
        <v>0.1</v>
      </c>
      <c r="L10" s="12">
        <f t="shared" si="0"/>
        <v>0.1</v>
      </c>
    </row>
    <row r="11" spans="2:12" ht="26.25" customHeight="1" x14ac:dyDescent="0.25">
      <c r="B11" s="9"/>
      <c r="C11" s="11" t="s">
        <v>27</v>
      </c>
      <c r="D11" s="8">
        <v>1</v>
      </c>
      <c r="E11" s="6" t="s">
        <v>28</v>
      </c>
      <c r="F11" s="6" t="s">
        <v>29</v>
      </c>
      <c r="G11" s="12">
        <v>1</v>
      </c>
      <c r="H11" s="12">
        <v>1</v>
      </c>
      <c r="I11" s="12">
        <f t="shared" si="1"/>
        <v>1</v>
      </c>
      <c r="J11" s="6" t="s">
        <v>26</v>
      </c>
      <c r="K11" s="12">
        <v>0.1</v>
      </c>
      <c r="L11" s="12">
        <f t="shared" si="0"/>
        <v>0.1</v>
      </c>
    </row>
    <row r="12" spans="2:12" ht="38.25" x14ac:dyDescent="0.25">
      <c r="B12" s="9"/>
      <c r="C12" s="11" t="s">
        <v>22</v>
      </c>
      <c r="D12" s="8">
        <v>1</v>
      </c>
      <c r="E12" s="6" t="s">
        <v>32</v>
      </c>
      <c r="F12" s="6" t="s">
        <v>51</v>
      </c>
      <c r="G12" s="12">
        <v>2</v>
      </c>
      <c r="H12" s="12">
        <v>2</v>
      </c>
      <c r="I12" s="12">
        <f>H12*G12*D12</f>
        <v>4</v>
      </c>
      <c r="J12" s="6" t="s">
        <v>56</v>
      </c>
      <c r="K12" s="12">
        <v>0.25</v>
      </c>
      <c r="L12" s="12">
        <f>K12*D12</f>
        <v>0.25</v>
      </c>
    </row>
    <row r="13" spans="2:12" ht="38.25" x14ac:dyDescent="0.25">
      <c r="B13" s="9"/>
      <c r="C13" s="11" t="s">
        <v>30</v>
      </c>
      <c r="D13" s="8">
        <v>1</v>
      </c>
      <c r="E13" s="6" t="s">
        <v>32</v>
      </c>
      <c r="F13" s="6" t="s">
        <v>51</v>
      </c>
      <c r="G13" s="12">
        <v>2</v>
      </c>
      <c r="H13" s="12">
        <v>2</v>
      </c>
      <c r="I13" s="12">
        <f>H13*G13*D13</f>
        <v>4</v>
      </c>
      <c r="J13" s="6" t="s">
        <v>54</v>
      </c>
      <c r="K13" s="12">
        <v>0.25</v>
      </c>
      <c r="L13" s="12">
        <f t="shared" ref="L13:L36" si="2">K13*D13</f>
        <v>0.25</v>
      </c>
    </row>
    <row r="14" spans="2:12" ht="38.25" x14ac:dyDescent="0.25">
      <c r="B14" s="9"/>
      <c r="C14" s="11" t="s">
        <v>31</v>
      </c>
      <c r="D14" s="8">
        <v>1</v>
      </c>
      <c r="E14" s="6" t="s">
        <v>32</v>
      </c>
      <c r="F14" s="6" t="s">
        <v>41</v>
      </c>
      <c r="G14" s="12">
        <v>2</v>
      </c>
      <c r="H14" s="12">
        <v>1</v>
      </c>
      <c r="I14" s="12">
        <f>H14*G14*D14</f>
        <v>2</v>
      </c>
      <c r="J14" s="6" t="s">
        <v>55</v>
      </c>
      <c r="K14" s="12">
        <v>1</v>
      </c>
      <c r="L14" s="12">
        <f t="shared" si="2"/>
        <v>1</v>
      </c>
    </row>
    <row r="15" spans="2:12" ht="38.25" x14ac:dyDescent="0.25">
      <c r="B15" s="9"/>
      <c r="C15" s="11" t="s">
        <v>33</v>
      </c>
      <c r="D15" s="8">
        <v>1</v>
      </c>
      <c r="E15" s="6" t="s">
        <v>32</v>
      </c>
      <c r="F15" s="6" t="s">
        <v>42</v>
      </c>
      <c r="G15" s="12">
        <v>5</v>
      </c>
      <c r="H15" s="12">
        <v>2</v>
      </c>
      <c r="I15" s="12">
        <f t="shared" ref="I15:I35" si="3">H15*G15*D15</f>
        <v>10</v>
      </c>
      <c r="J15" s="6" t="s">
        <v>56</v>
      </c>
      <c r="K15" s="12">
        <v>0.5</v>
      </c>
      <c r="L15" s="12">
        <f t="shared" si="2"/>
        <v>0.5</v>
      </c>
    </row>
    <row r="16" spans="2:12" ht="25.5" x14ac:dyDescent="0.25">
      <c r="B16" s="9"/>
      <c r="C16" s="11" t="s">
        <v>34</v>
      </c>
      <c r="D16" s="8">
        <v>1</v>
      </c>
      <c r="E16" s="6" t="s">
        <v>28</v>
      </c>
      <c r="F16" s="6" t="s">
        <v>29</v>
      </c>
      <c r="G16" s="12">
        <v>1</v>
      </c>
      <c r="H16" s="12">
        <v>1</v>
      </c>
      <c r="I16" s="12">
        <f t="shared" si="3"/>
        <v>1</v>
      </c>
      <c r="J16" s="6" t="s">
        <v>26</v>
      </c>
      <c r="K16" s="12"/>
      <c r="L16" s="12"/>
    </row>
    <row r="17" spans="2:12" ht="25.5" x14ac:dyDescent="0.25">
      <c r="B17" s="9"/>
      <c r="C17" s="11" t="s">
        <v>35</v>
      </c>
      <c r="D17" s="8">
        <v>1</v>
      </c>
      <c r="E17" s="6" t="s">
        <v>24</v>
      </c>
      <c r="F17" s="6" t="s">
        <v>25</v>
      </c>
      <c r="G17" s="12">
        <v>3</v>
      </c>
      <c r="H17" s="12">
        <v>1</v>
      </c>
      <c r="I17" s="12">
        <f t="shared" si="3"/>
        <v>3</v>
      </c>
      <c r="J17" s="6" t="s">
        <v>26</v>
      </c>
      <c r="K17" s="12">
        <v>0.1</v>
      </c>
      <c r="L17" s="12">
        <f t="shared" si="2"/>
        <v>0.1</v>
      </c>
    </row>
    <row r="18" spans="2:12" ht="38.25" x14ac:dyDescent="0.25">
      <c r="B18" s="9"/>
      <c r="C18" s="11" t="s">
        <v>36</v>
      </c>
      <c r="D18" s="8">
        <v>1</v>
      </c>
      <c r="E18" s="6" t="s">
        <v>44</v>
      </c>
      <c r="F18" s="6" t="s">
        <v>53</v>
      </c>
      <c r="G18" s="12">
        <v>3</v>
      </c>
      <c r="H18" s="12">
        <v>1</v>
      </c>
      <c r="I18" s="12">
        <f t="shared" si="3"/>
        <v>3</v>
      </c>
      <c r="J18" s="6" t="s">
        <v>26</v>
      </c>
      <c r="K18" s="12">
        <v>0.25</v>
      </c>
      <c r="L18" s="12">
        <f t="shared" si="2"/>
        <v>0.25</v>
      </c>
    </row>
    <row r="19" spans="2:12" ht="38.25" x14ac:dyDescent="0.25">
      <c r="B19" s="9"/>
      <c r="C19" s="11" t="s">
        <v>45</v>
      </c>
      <c r="D19" s="8">
        <v>1</v>
      </c>
      <c r="E19" s="6" t="s">
        <v>32</v>
      </c>
      <c r="F19" s="6" t="s">
        <v>42</v>
      </c>
      <c r="G19" s="12">
        <v>5</v>
      </c>
      <c r="H19" s="12">
        <v>2</v>
      </c>
      <c r="I19" s="12">
        <f t="shared" si="3"/>
        <v>10</v>
      </c>
      <c r="J19" s="6" t="s">
        <v>56</v>
      </c>
      <c r="K19" s="12">
        <v>0.5</v>
      </c>
      <c r="L19" s="12">
        <f t="shared" si="2"/>
        <v>0.5</v>
      </c>
    </row>
    <row r="20" spans="2:12" ht="38.25" x14ac:dyDescent="0.25">
      <c r="B20" s="9"/>
      <c r="C20" s="11" t="s">
        <v>37</v>
      </c>
      <c r="D20" s="8">
        <v>1</v>
      </c>
      <c r="E20" s="6" t="s">
        <v>32</v>
      </c>
      <c r="F20" s="6" t="s">
        <v>48</v>
      </c>
      <c r="G20" s="12">
        <v>2</v>
      </c>
      <c r="H20" s="12">
        <v>2</v>
      </c>
      <c r="I20" s="12">
        <f t="shared" si="3"/>
        <v>4</v>
      </c>
      <c r="J20" s="6" t="s">
        <v>54</v>
      </c>
      <c r="K20" s="12">
        <v>0.25</v>
      </c>
      <c r="L20" s="12">
        <f t="shared" si="2"/>
        <v>0.25</v>
      </c>
    </row>
    <row r="21" spans="2:12" ht="63.75" x14ac:dyDescent="0.25">
      <c r="B21" s="9"/>
      <c r="C21" s="11" t="s">
        <v>38</v>
      </c>
      <c r="D21" s="8">
        <v>1</v>
      </c>
      <c r="E21" s="6" t="s">
        <v>49</v>
      </c>
      <c r="F21" s="6" t="s">
        <v>50</v>
      </c>
      <c r="G21" s="12">
        <v>2</v>
      </c>
      <c r="H21" s="12">
        <v>1</v>
      </c>
      <c r="I21" s="12">
        <f t="shared" si="3"/>
        <v>2</v>
      </c>
      <c r="J21" s="6" t="s">
        <v>57</v>
      </c>
      <c r="K21" s="12">
        <v>1</v>
      </c>
      <c r="L21" s="12">
        <f t="shared" si="2"/>
        <v>1</v>
      </c>
    </row>
    <row r="22" spans="2:12" ht="38.25" x14ac:dyDescent="0.25">
      <c r="B22" s="9"/>
      <c r="C22" s="11" t="s">
        <v>39</v>
      </c>
      <c r="D22" s="8">
        <v>1</v>
      </c>
      <c r="E22" s="6" t="s">
        <v>32</v>
      </c>
      <c r="F22" s="6" t="s">
        <v>52</v>
      </c>
      <c r="G22" s="12">
        <v>3</v>
      </c>
      <c r="H22" s="12">
        <v>1</v>
      </c>
      <c r="I22" s="12">
        <f t="shared" si="3"/>
        <v>3</v>
      </c>
      <c r="J22" s="6" t="s">
        <v>56</v>
      </c>
      <c r="K22" s="12">
        <v>0.25</v>
      </c>
      <c r="L22" s="12">
        <f t="shared" si="2"/>
        <v>0.25</v>
      </c>
    </row>
    <row r="23" spans="2:12" ht="25.5" x14ac:dyDescent="0.25">
      <c r="B23" s="9"/>
      <c r="C23" s="11" t="s">
        <v>40</v>
      </c>
      <c r="D23" s="8">
        <v>1</v>
      </c>
      <c r="E23" s="6" t="s">
        <v>28</v>
      </c>
      <c r="F23" s="6" t="s">
        <v>29</v>
      </c>
      <c r="G23" s="12">
        <v>1</v>
      </c>
      <c r="H23" s="12">
        <v>1</v>
      </c>
      <c r="I23" s="12">
        <f t="shared" si="3"/>
        <v>1</v>
      </c>
      <c r="J23" s="6" t="s">
        <v>26</v>
      </c>
      <c r="K23" s="12">
        <v>0.1</v>
      </c>
      <c r="L23" s="12">
        <f t="shared" si="2"/>
        <v>0.1</v>
      </c>
    </row>
    <row r="24" spans="2:12" ht="38.25" x14ac:dyDescent="0.25">
      <c r="B24" s="9"/>
      <c r="C24" s="19" t="s">
        <v>88</v>
      </c>
      <c r="D24" s="32">
        <v>1</v>
      </c>
      <c r="E24" s="21" t="s">
        <v>17</v>
      </c>
      <c r="F24" s="21" t="s">
        <v>18</v>
      </c>
      <c r="G24" s="33">
        <v>4</v>
      </c>
      <c r="H24" s="33">
        <v>2</v>
      </c>
      <c r="I24" s="33">
        <f t="shared" si="3"/>
        <v>8</v>
      </c>
      <c r="J24" s="21" t="s">
        <v>21</v>
      </c>
      <c r="K24" s="33">
        <v>0.5</v>
      </c>
      <c r="L24" s="34">
        <f t="shared" si="2"/>
        <v>0.5</v>
      </c>
    </row>
    <row r="25" spans="2:12" ht="25.5" x14ac:dyDescent="0.25">
      <c r="B25" s="9"/>
      <c r="C25" s="24" t="s">
        <v>23</v>
      </c>
      <c r="D25" s="15">
        <v>1</v>
      </c>
      <c r="E25" s="16" t="s">
        <v>24</v>
      </c>
      <c r="F25" s="16" t="s">
        <v>25</v>
      </c>
      <c r="G25" s="17">
        <v>3</v>
      </c>
      <c r="H25" s="17">
        <v>1</v>
      </c>
      <c r="I25" s="17">
        <f t="shared" si="3"/>
        <v>3</v>
      </c>
      <c r="J25" s="16" t="s">
        <v>26</v>
      </c>
      <c r="K25" s="17">
        <v>0.1</v>
      </c>
      <c r="L25" s="35">
        <f t="shared" si="2"/>
        <v>0.1</v>
      </c>
    </row>
    <row r="26" spans="2:12" ht="25.5" x14ac:dyDescent="0.25">
      <c r="B26" s="9"/>
      <c r="C26" s="24" t="s">
        <v>27</v>
      </c>
      <c r="D26" s="15">
        <v>1</v>
      </c>
      <c r="E26" s="16" t="s">
        <v>28</v>
      </c>
      <c r="F26" s="16" t="s">
        <v>29</v>
      </c>
      <c r="G26" s="17">
        <v>1</v>
      </c>
      <c r="H26" s="17">
        <v>1</v>
      </c>
      <c r="I26" s="17">
        <f t="shared" si="3"/>
        <v>1</v>
      </c>
      <c r="J26" s="16" t="s">
        <v>26</v>
      </c>
      <c r="K26" s="17">
        <v>0.1</v>
      </c>
      <c r="L26" s="35">
        <f t="shared" si="2"/>
        <v>0.1</v>
      </c>
    </row>
    <row r="27" spans="2:12" ht="38.25" x14ac:dyDescent="0.25">
      <c r="B27" s="9"/>
      <c r="C27" s="24" t="s">
        <v>89</v>
      </c>
      <c r="D27" s="15">
        <v>1</v>
      </c>
      <c r="E27" s="16" t="s">
        <v>94</v>
      </c>
      <c r="F27" s="16" t="s">
        <v>51</v>
      </c>
      <c r="G27" s="17">
        <v>2</v>
      </c>
      <c r="H27" s="17">
        <v>2</v>
      </c>
      <c r="I27" s="17">
        <f>H27*G27*D27</f>
        <v>4</v>
      </c>
      <c r="J27" s="16" t="s">
        <v>56</v>
      </c>
      <c r="K27" s="17">
        <v>0.25</v>
      </c>
      <c r="L27" s="35">
        <f t="shared" si="2"/>
        <v>0.25</v>
      </c>
    </row>
    <row r="28" spans="2:12" ht="38.25" x14ac:dyDescent="0.25">
      <c r="B28" s="9"/>
      <c r="C28" s="24" t="s">
        <v>90</v>
      </c>
      <c r="D28" s="15">
        <v>1</v>
      </c>
      <c r="E28" s="16" t="s">
        <v>94</v>
      </c>
      <c r="F28" s="16" t="s">
        <v>51</v>
      </c>
      <c r="G28" s="17">
        <v>2</v>
      </c>
      <c r="H28" s="17">
        <v>2</v>
      </c>
      <c r="I28" s="17">
        <f>H28*G28*D28</f>
        <v>4</v>
      </c>
      <c r="J28" s="16" t="s">
        <v>107</v>
      </c>
      <c r="K28" s="17">
        <v>0.25</v>
      </c>
      <c r="L28" s="35">
        <f t="shared" si="2"/>
        <v>0.25</v>
      </c>
    </row>
    <row r="29" spans="2:12" ht="38.25" x14ac:dyDescent="0.25">
      <c r="B29" s="9"/>
      <c r="C29" s="24" t="s">
        <v>33</v>
      </c>
      <c r="D29" s="15">
        <v>1</v>
      </c>
      <c r="E29" s="16" t="s">
        <v>94</v>
      </c>
      <c r="F29" s="16" t="s">
        <v>42</v>
      </c>
      <c r="G29" s="17">
        <v>5</v>
      </c>
      <c r="H29" s="17">
        <v>2</v>
      </c>
      <c r="I29" s="17">
        <f t="shared" ref="I29" si="4">H29*G29*D29</f>
        <v>10</v>
      </c>
      <c r="J29" s="16" t="s">
        <v>78</v>
      </c>
      <c r="K29" s="17">
        <v>0.25</v>
      </c>
      <c r="L29" s="35">
        <f t="shared" si="2"/>
        <v>0.25</v>
      </c>
    </row>
    <row r="30" spans="2:12" ht="38.25" x14ac:dyDescent="0.25">
      <c r="B30" s="9"/>
      <c r="C30" s="24" t="s">
        <v>34</v>
      </c>
      <c r="D30" s="15">
        <v>1</v>
      </c>
      <c r="E30" s="16" t="s">
        <v>95</v>
      </c>
      <c r="F30" s="16" t="s">
        <v>118</v>
      </c>
      <c r="G30" s="17">
        <v>1</v>
      </c>
      <c r="H30" s="17">
        <v>1</v>
      </c>
      <c r="I30" s="17">
        <f t="shared" si="3"/>
        <v>1</v>
      </c>
      <c r="J30" s="16" t="s">
        <v>96</v>
      </c>
      <c r="K30" s="17">
        <v>0.1</v>
      </c>
      <c r="L30" s="35">
        <f t="shared" si="2"/>
        <v>0.1</v>
      </c>
    </row>
    <row r="31" spans="2:12" ht="25.5" x14ac:dyDescent="0.25">
      <c r="B31" s="9"/>
      <c r="C31" s="24" t="s">
        <v>35</v>
      </c>
      <c r="D31" s="15">
        <v>1</v>
      </c>
      <c r="E31" s="16" t="s">
        <v>24</v>
      </c>
      <c r="F31" s="16" t="s">
        <v>25</v>
      </c>
      <c r="G31" s="17">
        <v>3</v>
      </c>
      <c r="H31" s="17">
        <v>1</v>
      </c>
      <c r="I31" s="17">
        <f t="shared" ref="I31:I34" si="5">H31*G31*D31</f>
        <v>3</v>
      </c>
      <c r="J31" s="6" t="s">
        <v>26</v>
      </c>
      <c r="K31" s="17">
        <v>0.1</v>
      </c>
      <c r="L31" s="35">
        <f t="shared" si="2"/>
        <v>0.1</v>
      </c>
    </row>
    <row r="32" spans="2:12" ht="38.25" x14ac:dyDescent="0.25">
      <c r="B32" s="9"/>
      <c r="C32" s="24" t="s">
        <v>36</v>
      </c>
      <c r="D32" s="15">
        <v>1</v>
      </c>
      <c r="E32" s="16" t="s">
        <v>44</v>
      </c>
      <c r="F32" s="16" t="s">
        <v>53</v>
      </c>
      <c r="G32" s="17">
        <v>3</v>
      </c>
      <c r="H32" s="17">
        <v>1</v>
      </c>
      <c r="I32" s="17">
        <f t="shared" si="5"/>
        <v>3</v>
      </c>
      <c r="J32" s="6" t="s">
        <v>26</v>
      </c>
      <c r="K32" s="17">
        <v>0.1</v>
      </c>
      <c r="L32" s="35">
        <f t="shared" si="2"/>
        <v>0.1</v>
      </c>
    </row>
    <row r="33" spans="2:12" ht="38.25" x14ac:dyDescent="0.25">
      <c r="B33" s="9"/>
      <c r="C33" s="24" t="s">
        <v>45</v>
      </c>
      <c r="D33" s="15">
        <v>1</v>
      </c>
      <c r="E33" s="16" t="s">
        <v>94</v>
      </c>
      <c r="F33" s="16" t="s">
        <v>42</v>
      </c>
      <c r="G33" s="17">
        <v>5</v>
      </c>
      <c r="H33" s="17">
        <v>2</v>
      </c>
      <c r="I33" s="17">
        <f t="shared" si="5"/>
        <v>10</v>
      </c>
      <c r="J33" s="16" t="s">
        <v>56</v>
      </c>
      <c r="K33" s="17">
        <v>0.25</v>
      </c>
      <c r="L33" s="35">
        <f t="shared" si="2"/>
        <v>0.25</v>
      </c>
    </row>
    <row r="34" spans="2:12" ht="38.25" x14ac:dyDescent="0.25">
      <c r="B34" s="9"/>
      <c r="C34" s="24" t="s">
        <v>37</v>
      </c>
      <c r="D34" s="15">
        <v>1</v>
      </c>
      <c r="E34" s="16" t="s">
        <v>94</v>
      </c>
      <c r="F34" s="16" t="s">
        <v>103</v>
      </c>
      <c r="G34" s="17">
        <v>2</v>
      </c>
      <c r="H34" s="17">
        <v>2</v>
      </c>
      <c r="I34" s="17">
        <f t="shared" si="5"/>
        <v>4</v>
      </c>
      <c r="J34" s="16" t="s">
        <v>107</v>
      </c>
      <c r="K34" s="17">
        <v>0.25</v>
      </c>
      <c r="L34" s="35">
        <f t="shared" si="2"/>
        <v>0.25</v>
      </c>
    </row>
    <row r="35" spans="2:12" ht="38.25" x14ac:dyDescent="0.25">
      <c r="B35" s="9"/>
      <c r="C35" s="24" t="s">
        <v>39</v>
      </c>
      <c r="D35" s="15">
        <v>1</v>
      </c>
      <c r="E35" s="16" t="s">
        <v>94</v>
      </c>
      <c r="F35" s="16" t="s">
        <v>93</v>
      </c>
      <c r="G35" s="17">
        <v>3</v>
      </c>
      <c r="H35" s="17">
        <v>1</v>
      </c>
      <c r="I35" s="17">
        <f t="shared" si="3"/>
        <v>3</v>
      </c>
      <c r="J35" s="16" t="s">
        <v>106</v>
      </c>
      <c r="K35" s="17">
        <v>0.25</v>
      </c>
      <c r="L35" s="35">
        <f t="shared" si="2"/>
        <v>0.25</v>
      </c>
    </row>
    <row r="36" spans="2:12" x14ac:dyDescent="0.25">
      <c r="B36" s="9"/>
      <c r="C36" s="26" t="s">
        <v>40</v>
      </c>
      <c r="D36" s="27">
        <v>1</v>
      </c>
      <c r="E36" s="28" t="s">
        <v>28</v>
      </c>
      <c r="F36" s="28" t="s">
        <v>29</v>
      </c>
      <c r="G36" s="29">
        <v>1</v>
      </c>
      <c r="H36" s="29">
        <v>1</v>
      </c>
      <c r="I36" s="29">
        <f t="shared" ref="I36" si="6">H36*G36*D36</f>
        <v>1</v>
      </c>
      <c r="J36" s="28"/>
      <c r="K36" s="29">
        <v>0.1</v>
      </c>
      <c r="L36" s="38">
        <f t="shared" si="2"/>
        <v>0.1</v>
      </c>
    </row>
    <row r="37" spans="2:12" x14ac:dyDescent="0.25">
      <c r="B37" s="9"/>
      <c r="C37" s="59" t="s">
        <v>83</v>
      </c>
      <c r="D37" s="40">
        <f>SUM(D5:D36)</f>
        <v>35</v>
      </c>
      <c r="E37" s="6"/>
      <c r="F37" s="6"/>
      <c r="G37" s="12"/>
      <c r="H37" s="39" t="s">
        <v>83</v>
      </c>
      <c r="I37" s="40">
        <f>SUM(I4:I36)</f>
        <v>222</v>
      </c>
      <c r="J37" s="6"/>
      <c r="K37" s="39" t="s">
        <v>83</v>
      </c>
      <c r="L37" s="40">
        <f>SUM(L4:L36)</f>
        <v>328.60000000000025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zoomScale="80" zoomScaleNormal="80" workbookViewId="0">
      <selection activeCell="B7" sqref="B7"/>
    </sheetView>
  </sheetViews>
  <sheetFormatPr defaultRowHeight="15" x14ac:dyDescent="0.25"/>
  <cols>
    <col min="2" max="2" width="10.28515625" customWidth="1"/>
    <col min="3" max="3" width="21.140625" customWidth="1"/>
    <col min="4" max="4" width="11.140625" customWidth="1"/>
    <col min="5" max="5" width="38.5703125" customWidth="1"/>
    <col min="6" max="6" width="43" customWidth="1"/>
    <col min="7" max="7" width="13.5703125" customWidth="1"/>
    <col min="8" max="8" width="10.5703125" customWidth="1"/>
    <col min="10" max="10" width="38.5703125" customWidth="1"/>
    <col min="11" max="11" width="12.42578125" customWidth="1"/>
    <col min="12" max="12" width="12.28515625" customWidth="1"/>
    <col min="16" max="16" width="10.28515625" customWidth="1"/>
  </cols>
  <sheetData>
    <row r="1" spans="2:18" x14ac:dyDescent="0.25">
      <c r="B1" s="9" t="s">
        <v>85</v>
      </c>
    </row>
    <row r="2" spans="2:18" x14ac:dyDescent="0.25">
      <c r="B2" s="9"/>
      <c r="C2" s="11"/>
      <c r="D2" s="8"/>
      <c r="E2" s="6"/>
      <c r="F2" s="6"/>
      <c r="G2" s="14" t="s">
        <v>11</v>
      </c>
      <c r="H2" s="12"/>
      <c r="I2" s="12"/>
      <c r="J2" s="6"/>
      <c r="K2" s="13" t="s">
        <v>12</v>
      </c>
      <c r="L2" s="13"/>
    </row>
    <row r="3" spans="2:18" ht="43.5" customHeight="1" x14ac:dyDescent="0.25">
      <c r="B3" s="10" t="s">
        <v>6</v>
      </c>
      <c r="C3" s="10" t="s">
        <v>0</v>
      </c>
      <c r="D3" s="7" t="s">
        <v>1</v>
      </c>
      <c r="E3" s="10" t="s">
        <v>2</v>
      </c>
      <c r="F3" s="10" t="s">
        <v>4</v>
      </c>
      <c r="G3" s="10" t="s">
        <v>46</v>
      </c>
      <c r="H3" s="10" t="s">
        <v>47</v>
      </c>
      <c r="I3" s="10" t="s">
        <v>3</v>
      </c>
      <c r="J3" s="10" t="s">
        <v>5</v>
      </c>
      <c r="K3" s="10" t="s">
        <v>13</v>
      </c>
      <c r="L3" s="3" t="s">
        <v>14</v>
      </c>
      <c r="N3" s="3" t="s">
        <v>109</v>
      </c>
      <c r="O3" s="3" t="s">
        <v>123</v>
      </c>
      <c r="P3" s="3" t="s">
        <v>120</v>
      </c>
      <c r="Q3" s="3" t="s">
        <v>121</v>
      </c>
      <c r="R3" s="3" t="s">
        <v>124</v>
      </c>
    </row>
    <row r="4" spans="2:18" ht="45" x14ac:dyDescent="0.25">
      <c r="B4" s="5" t="s">
        <v>130</v>
      </c>
      <c r="C4" s="19" t="s">
        <v>113</v>
      </c>
      <c r="D4" s="20">
        <v>1</v>
      </c>
      <c r="E4" s="21" t="s">
        <v>7</v>
      </c>
      <c r="F4" s="21" t="s">
        <v>19</v>
      </c>
      <c r="G4" s="22">
        <v>4</v>
      </c>
      <c r="H4" s="22">
        <v>2</v>
      </c>
      <c r="I4" s="22">
        <f>H4*G4*D4</f>
        <v>8</v>
      </c>
      <c r="J4" s="21" t="s">
        <v>111</v>
      </c>
      <c r="K4" s="22">
        <v>1</v>
      </c>
      <c r="L4" s="23">
        <f>K4*D4</f>
        <v>1</v>
      </c>
      <c r="N4" s="49">
        <v>16</v>
      </c>
      <c r="O4" s="50">
        <v>0</v>
      </c>
      <c r="P4" s="50">
        <v>1</v>
      </c>
      <c r="Q4" s="50">
        <f>(P4/100)*N4*D4</f>
        <v>0.16</v>
      </c>
      <c r="R4" s="51">
        <f>(P4/100)*O4</f>
        <v>0</v>
      </c>
    </row>
    <row r="5" spans="2:18" ht="25.5" x14ac:dyDescent="0.25">
      <c r="B5" s="9"/>
      <c r="C5" s="24" t="s">
        <v>117</v>
      </c>
      <c r="D5" s="15">
        <v>1</v>
      </c>
      <c r="E5" s="16" t="s">
        <v>8</v>
      </c>
      <c r="F5" s="16" t="s">
        <v>128</v>
      </c>
      <c r="G5" s="17">
        <v>4</v>
      </c>
      <c r="H5" s="17">
        <v>1</v>
      </c>
      <c r="I5" s="18">
        <f>H5*G5*D5</f>
        <v>4</v>
      </c>
      <c r="J5" s="16" t="s">
        <v>9</v>
      </c>
      <c r="K5" s="17">
        <v>3</v>
      </c>
      <c r="L5" s="25">
        <f t="shared" ref="L5:L9" si="0">K5*D5</f>
        <v>3</v>
      </c>
      <c r="N5" s="52">
        <f>52+26</f>
        <v>78</v>
      </c>
      <c r="O5" s="47">
        <v>2000</v>
      </c>
      <c r="P5" s="47">
        <v>0.2</v>
      </c>
      <c r="Q5" s="53">
        <f t="shared" ref="Q5:Q21" si="1">(P5/100)*N5*D5</f>
        <v>0.156</v>
      </c>
      <c r="R5" s="54">
        <f t="shared" ref="R5:R23" si="2">(P5/100)*O5</f>
        <v>4</v>
      </c>
    </row>
    <row r="6" spans="2:18" ht="25.5" x14ac:dyDescent="0.25">
      <c r="B6" s="9"/>
      <c r="C6" s="26" t="s">
        <v>114</v>
      </c>
      <c r="D6" s="27">
        <v>1</v>
      </c>
      <c r="E6" s="28" t="s">
        <v>15</v>
      </c>
      <c r="F6" s="28" t="s">
        <v>16</v>
      </c>
      <c r="G6" s="29">
        <v>5</v>
      </c>
      <c r="H6" s="29">
        <v>3</v>
      </c>
      <c r="I6" s="30">
        <f t="shared" ref="I6:I9" si="3">H6*G6*D6</f>
        <v>15</v>
      </c>
      <c r="J6" s="28" t="s">
        <v>119</v>
      </c>
      <c r="K6" s="29">
        <v>120</v>
      </c>
      <c r="L6" s="31">
        <f t="shared" si="0"/>
        <v>120</v>
      </c>
      <c r="N6" s="55">
        <v>52</v>
      </c>
      <c r="O6" s="56">
        <v>500</v>
      </c>
      <c r="P6" s="56">
        <v>0.5</v>
      </c>
      <c r="Q6" s="57">
        <f>(P6/100)*N6*D6</f>
        <v>0.26</v>
      </c>
      <c r="R6" s="58">
        <f t="shared" si="2"/>
        <v>2.5</v>
      </c>
    </row>
    <row r="7" spans="2:18" ht="38.25" x14ac:dyDescent="0.25">
      <c r="B7" s="9"/>
      <c r="C7" s="11" t="s">
        <v>84</v>
      </c>
      <c r="D7" s="8">
        <v>1</v>
      </c>
      <c r="E7" s="6" t="s">
        <v>17</v>
      </c>
      <c r="F7" s="6" t="s">
        <v>18</v>
      </c>
      <c r="G7" s="12">
        <v>4</v>
      </c>
      <c r="H7" s="12">
        <v>2</v>
      </c>
      <c r="I7" s="12">
        <f t="shared" si="3"/>
        <v>8</v>
      </c>
      <c r="J7" s="6" t="s">
        <v>21</v>
      </c>
      <c r="K7" s="12">
        <v>1</v>
      </c>
      <c r="L7" s="12">
        <f t="shared" si="0"/>
        <v>1</v>
      </c>
      <c r="N7">
        <v>52</v>
      </c>
      <c r="O7">
        <v>500</v>
      </c>
      <c r="P7">
        <v>0.5</v>
      </c>
      <c r="Q7" s="2">
        <f t="shared" si="1"/>
        <v>0.26</v>
      </c>
      <c r="R7" s="53">
        <f t="shared" si="2"/>
        <v>2.5</v>
      </c>
    </row>
    <row r="8" spans="2:18" ht="30" customHeight="1" x14ac:dyDescent="0.25">
      <c r="B8" s="9"/>
      <c r="C8" s="11" t="s">
        <v>23</v>
      </c>
      <c r="D8" s="8">
        <v>1</v>
      </c>
      <c r="E8" s="6" t="s">
        <v>24</v>
      </c>
      <c r="F8" s="6" t="s">
        <v>25</v>
      </c>
      <c r="G8" s="12">
        <v>3</v>
      </c>
      <c r="H8" s="12">
        <v>1</v>
      </c>
      <c r="I8" s="12">
        <f t="shared" si="3"/>
        <v>3</v>
      </c>
      <c r="J8" s="6" t="s">
        <v>26</v>
      </c>
      <c r="K8" s="12">
        <v>0.1</v>
      </c>
      <c r="L8" s="12">
        <f t="shared" si="0"/>
        <v>0.1</v>
      </c>
      <c r="N8">
        <v>2</v>
      </c>
      <c r="O8">
        <v>0</v>
      </c>
      <c r="P8">
        <v>1</v>
      </c>
      <c r="Q8" s="2">
        <f t="shared" si="1"/>
        <v>0.02</v>
      </c>
      <c r="R8" s="53">
        <f t="shared" si="2"/>
        <v>0</v>
      </c>
    </row>
    <row r="9" spans="2:18" ht="28.5" customHeight="1" x14ac:dyDescent="0.25">
      <c r="B9" s="9"/>
      <c r="C9" s="11" t="s">
        <v>27</v>
      </c>
      <c r="D9" s="8">
        <v>1</v>
      </c>
      <c r="E9" s="6" t="s">
        <v>28</v>
      </c>
      <c r="F9" s="6" t="s">
        <v>29</v>
      </c>
      <c r="G9" s="12">
        <v>1</v>
      </c>
      <c r="H9" s="12">
        <v>1</v>
      </c>
      <c r="I9" s="12">
        <f t="shared" si="3"/>
        <v>1</v>
      </c>
      <c r="J9" s="6" t="s">
        <v>26</v>
      </c>
      <c r="K9" s="12">
        <v>0.1</v>
      </c>
      <c r="L9" s="12">
        <f t="shared" si="0"/>
        <v>0.1</v>
      </c>
      <c r="N9">
        <v>0.5</v>
      </c>
      <c r="O9">
        <v>0</v>
      </c>
      <c r="P9">
        <v>1</v>
      </c>
      <c r="Q9" s="2">
        <f t="shared" si="1"/>
        <v>5.0000000000000001E-3</v>
      </c>
      <c r="R9" s="53">
        <f t="shared" si="2"/>
        <v>0</v>
      </c>
    </row>
    <row r="10" spans="2:18" ht="51" x14ac:dyDescent="0.25">
      <c r="B10" s="9"/>
      <c r="C10" s="11" t="s">
        <v>22</v>
      </c>
      <c r="D10" s="8">
        <v>1</v>
      </c>
      <c r="E10" s="6" t="s">
        <v>32</v>
      </c>
      <c r="F10" s="6" t="s">
        <v>51</v>
      </c>
      <c r="G10" s="12">
        <v>2</v>
      </c>
      <c r="H10" s="12">
        <v>2</v>
      </c>
      <c r="I10" s="12">
        <f>H10*G10*D10</f>
        <v>4</v>
      </c>
      <c r="J10" s="6" t="s">
        <v>56</v>
      </c>
      <c r="K10" s="12">
        <v>0.25</v>
      </c>
      <c r="L10" s="12">
        <f>K10*D10</f>
        <v>0.25</v>
      </c>
      <c r="N10">
        <v>0.5</v>
      </c>
      <c r="O10">
        <v>0</v>
      </c>
      <c r="P10">
        <v>2</v>
      </c>
      <c r="Q10" s="2">
        <f t="shared" si="1"/>
        <v>0.01</v>
      </c>
      <c r="R10" s="53">
        <f t="shared" si="2"/>
        <v>0</v>
      </c>
    </row>
    <row r="11" spans="2:18" ht="51" x14ac:dyDescent="0.25">
      <c r="B11" s="9"/>
      <c r="C11" s="11" t="s">
        <v>30</v>
      </c>
      <c r="D11" s="8">
        <v>1</v>
      </c>
      <c r="E11" s="6" t="s">
        <v>32</v>
      </c>
      <c r="F11" s="6" t="s">
        <v>51</v>
      </c>
      <c r="G11" s="12">
        <v>2</v>
      </c>
      <c r="H11" s="12">
        <v>2</v>
      </c>
      <c r="I11" s="12">
        <f>H11*G11*D11</f>
        <v>4</v>
      </c>
      <c r="J11" s="6" t="s">
        <v>54</v>
      </c>
      <c r="K11" s="12">
        <v>0.25</v>
      </c>
      <c r="L11" s="12">
        <f t="shared" ref="L11:L21" si="4">K11*D11</f>
        <v>0.25</v>
      </c>
      <c r="N11">
        <v>0.5</v>
      </c>
      <c r="O11">
        <v>0</v>
      </c>
      <c r="P11">
        <v>2</v>
      </c>
      <c r="Q11" s="2">
        <f t="shared" si="1"/>
        <v>0.01</v>
      </c>
      <c r="R11" s="53">
        <f t="shared" si="2"/>
        <v>0</v>
      </c>
    </row>
    <row r="12" spans="2:18" ht="51" x14ac:dyDescent="0.25">
      <c r="B12" s="9"/>
      <c r="C12" s="11" t="s">
        <v>31</v>
      </c>
      <c r="D12" s="8">
        <v>1</v>
      </c>
      <c r="E12" s="6" t="s">
        <v>32</v>
      </c>
      <c r="F12" s="6" t="s">
        <v>41</v>
      </c>
      <c r="G12" s="12">
        <v>2</v>
      </c>
      <c r="H12" s="12">
        <v>1</v>
      </c>
      <c r="I12" s="12">
        <f>H12*G12*D12</f>
        <v>2</v>
      </c>
      <c r="J12" s="6" t="s">
        <v>55</v>
      </c>
      <c r="K12" s="12">
        <v>1</v>
      </c>
      <c r="L12" s="12">
        <f t="shared" si="4"/>
        <v>1</v>
      </c>
      <c r="N12">
        <v>0.5</v>
      </c>
      <c r="O12">
        <v>0</v>
      </c>
      <c r="P12">
        <v>2</v>
      </c>
      <c r="Q12" s="2">
        <f t="shared" si="1"/>
        <v>0.01</v>
      </c>
      <c r="R12" s="53">
        <f t="shared" si="2"/>
        <v>0</v>
      </c>
    </row>
    <row r="13" spans="2:18" ht="51" x14ac:dyDescent="0.25">
      <c r="B13" s="9"/>
      <c r="C13" s="11" t="s">
        <v>33</v>
      </c>
      <c r="D13" s="8">
        <v>1</v>
      </c>
      <c r="E13" s="6" t="s">
        <v>32</v>
      </c>
      <c r="F13" s="6" t="s">
        <v>42</v>
      </c>
      <c r="G13" s="12">
        <v>5</v>
      </c>
      <c r="H13" s="12">
        <v>2</v>
      </c>
      <c r="I13" s="12">
        <f t="shared" ref="I13:I21" si="5">H13*G13*D13</f>
        <v>10</v>
      </c>
      <c r="J13" s="6" t="s">
        <v>56</v>
      </c>
      <c r="K13" s="12">
        <v>0.5</v>
      </c>
      <c r="L13" s="12">
        <f t="shared" si="4"/>
        <v>0.5</v>
      </c>
      <c r="N13">
        <v>0.5</v>
      </c>
      <c r="O13">
        <v>0</v>
      </c>
      <c r="P13">
        <v>2</v>
      </c>
      <c r="Q13" s="2">
        <f t="shared" si="1"/>
        <v>0.01</v>
      </c>
      <c r="R13" s="53">
        <f t="shared" si="2"/>
        <v>0</v>
      </c>
    </row>
    <row r="14" spans="2:18" ht="25.5" x14ac:dyDescent="0.25">
      <c r="B14" s="9"/>
      <c r="C14" s="11" t="s">
        <v>34</v>
      </c>
      <c r="D14" s="8">
        <v>1</v>
      </c>
      <c r="E14" s="6" t="s">
        <v>28</v>
      </c>
      <c r="F14" s="6" t="s">
        <v>29</v>
      </c>
      <c r="G14" s="12">
        <v>1</v>
      </c>
      <c r="H14" s="12">
        <v>1</v>
      </c>
      <c r="I14" s="12">
        <f t="shared" si="5"/>
        <v>1</v>
      </c>
      <c r="J14" s="6" t="s">
        <v>26</v>
      </c>
      <c r="K14" s="12">
        <v>0.25</v>
      </c>
      <c r="L14" s="12">
        <f t="shared" si="4"/>
        <v>0.25</v>
      </c>
      <c r="N14">
        <v>0.5</v>
      </c>
      <c r="O14">
        <v>0</v>
      </c>
      <c r="P14">
        <v>1</v>
      </c>
      <c r="Q14" s="2">
        <f t="shared" si="1"/>
        <v>5.0000000000000001E-3</v>
      </c>
      <c r="R14" s="53">
        <f t="shared" si="2"/>
        <v>0</v>
      </c>
    </row>
    <row r="15" spans="2:18" ht="25.5" x14ac:dyDescent="0.25">
      <c r="B15" s="9"/>
      <c r="C15" s="11" t="s">
        <v>35</v>
      </c>
      <c r="D15" s="8">
        <v>1</v>
      </c>
      <c r="E15" s="6" t="s">
        <v>24</v>
      </c>
      <c r="F15" s="6" t="s">
        <v>25</v>
      </c>
      <c r="G15" s="12">
        <v>3</v>
      </c>
      <c r="H15" s="12">
        <v>1</v>
      </c>
      <c r="I15" s="12">
        <f t="shared" si="5"/>
        <v>3</v>
      </c>
      <c r="J15" s="6" t="s">
        <v>26</v>
      </c>
      <c r="K15" s="12">
        <v>0.1</v>
      </c>
      <c r="L15" s="12">
        <f t="shared" si="4"/>
        <v>0.1</v>
      </c>
      <c r="N15">
        <v>2</v>
      </c>
      <c r="O15">
        <v>0</v>
      </c>
      <c r="P15">
        <v>1</v>
      </c>
      <c r="Q15" s="2">
        <f t="shared" si="1"/>
        <v>0.02</v>
      </c>
      <c r="R15" s="53">
        <f t="shared" si="2"/>
        <v>0</v>
      </c>
    </row>
    <row r="16" spans="2:18" ht="38.25" x14ac:dyDescent="0.25">
      <c r="B16" s="9"/>
      <c r="C16" s="11" t="s">
        <v>36</v>
      </c>
      <c r="D16" s="8">
        <v>1</v>
      </c>
      <c r="E16" s="6" t="s">
        <v>44</v>
      </c>
      <c r="F16" s="6" t="s">
        <v>53</v>
      </c>
      <c r="G16" s="12">
        <v>3</v>
      </c>
      <c r="H16" s="12">
        <v>1</v>
      </c>
      <c r="I16" s="12">
        <f t="shared" si="5"/>
        <v>3</v>
      </c>
      <c r="J16" s="6" t="s">
        <v>26</v>
      </c>
      <c r="K16" s="12">
        <v>0.25</v>
      </c>
      <c r="L16" s="12">
        <f t="shared" si="4"/>
        <v>0.25</v>
      </c>
      <c r="N16">
        <v>2</v>
      </c>
      <c r="O16">
        <v>0</v>
      </c>
      <c r="P16">
        <v>1</v>
      </c>
      <c r="Q16" s="2">
        <f t="shared" si="1"/>
        <v>0.02</v>
      </c>
      <c r="R16" s="53">
        <f t="shared" si="2"/>
        <v>0</v>
      </c>
    </row>
    <row r="17" spans="2:18" ht="39.75" customHeight="1" x14ac:dyDescent="0.25">
      <c r="B17" s="9"/>
      <c r="C17" s="11" t="s">
        <v>45</v>
      </c>
      <c r="D17" s="8">
        <v>1</v>
      </c>
      <c r="E17" s="6" t="s">
        <v>32</v>
      </c>
      <c r="F17" s="6" t="s">
        <v>42</v>
      </c>
      <c r="G17" s="12">
        <v>5</v>
      </c>
      <c r="H17" s="12">
        <v>2</v>
      </c>
      <c r="I17" s="12">
        <f t="shared" si="5"/>
        <v>10</v>
      </c>
      <c r="J17" s="6" t="s">
        <v>56</v>
      </c>
      <c r="K17" s="12">
        <v>0.5</v>
      </c>
      <c r="L17" s="12">
        <f t="shared" si="4"/>
        <v>0.5</v>
      </c>
      <c r="N17">
        <v>52</v>
      </c>
      <c r="O17">
        <v>500</v>
      </c>
      <c r="P17">
        <v>2</v>
      </c>
      <c r="Q17" s="2">
        <f t="shared" si="1"/>
        <v>1.04</v>
      </c>
      <c r="R17" s="53">
        <f t="shared" si="2"/>
        <v>10</v>
      </c>
    </row>
    <row r="18" spans="2:18" ht="39.75" customHeight="1" x14ac:dyDescent="0.25">
      <c r="B18" s="9"/>
      <c r="C18" s="11" t="s">
        <v>37</v>
      </c>
      <c r="D18" s="8">
        <v>1</v>
      </c>
      <c r="E18" s="6" t="s">
        <v>32</v>
      </c>
      <c r="F18" s="6" t="s">
        <v>48</v>
      </c>
      <c r="G18" s="12">
        <v>2</v>
      </c>
      <c r="H18" s="12">
        <v>2</v>
      </c>
      <c r="I18" s="12">
        <f t="shared" si="5"/>
        <v>4</v>
      </c>
      <c r="J18" s="6" t="s">
        <v>54</v>
      </c>
      <c r="K18" s="12">
        <v>0.25</v>
      </c>
      <c r="L18" s="12">
        <f t="shared" si="4"/>
        <v>0.25</v>
      </c>
      <c r="N18">
        <v>10</v>
      </c>
      <c r="O18">
        <v>0</v>
      </c>
      <c r="P18">
        <v>3</v>
      </c>
      <c r="Q18" s="2">
        <f t="shared" si="1"/>
        <v>0.3</v>
      </c>
      <c r="R18" s="53">
        <f t="shared" si="2"/>
        <v>0</v>
      </c>
    </row>
    <row r="19" spans="2:18" ht="63.75" x14ac:dyDescent="0.25">
      <c r="B19" s="9"/>
      <c r="C19" s="11" t="s">
        <v>38</v>
      </c>
      <c r="D19" s="8">
        <v>1</v>
      </c>
      <c r="E19" s="6" t="s">
        <v>49</v>
      </c>
      <c r="F19" s="6" t="s">
        <v>50</v>
      </c>
      <c r="G19" s="12">
        <v>5</v>
      </c>
      <c r="H19" s="12">
        <v>3</v>
      </c>
      <c r="I19" s="12">
        <f t="shared" si="5"/>
        <v>15</v>
      </c>
      <c r="J19" s="6" t="s">
        <v>57</v>
      </c>
      <c r="K19" s="12">
        <v>1</v>
      </c>
      <c r="L19" s="12">
        <f t="shared" si="4"/>
        <v>1</v>
      </c>
      <c r="N19">
        <v>52</v>
      </c>
      <c r="O19">
        <v>500</v>
      </c>
      <c r="P19">
        <v>1</v>
      </c>
      <c r="Q19" s="2">
        <f t="shared" si="1"/>
        <v>0.52</v>
      </c>
      <c r="R19" s="53">
        <f t="shared" si="2"/>
        <v>5</v>
      </c>
    </row>
    <row r="20" spans="2:18" ht="41.25" customHeight="1" x14ac:dyDescent="0.25">
      <c r="B20" s="9"/>
      <c r="C20" s="11" t="s">
        <v>39</v>
      </c>
      <c r="D20" s="8">
        <v>1</v>
      </c>
      <c r="E20" s="6" t="s">
        <v>32</v>
      </c>
      <c r="F20" s="6" t="s">
        <v>52</v>
      </c>
      <c r="G20" s="12">
        <v>3</v>
      </c>
      <c r="H20" s="12">
        <v>1</v>
      </c>
      <c r="I20" s="12">
        <f t="shared" si="5"/>
        <v>3</v>
      </c>
      <c r="J20" s="6" t="s">
        <v>56</v>
      </c>
      <c r="K20" s="12">
        <v>0.25</v>
      </c>
      <c r="L20" s="12">
        <f t="shared" si="4"/>
        <v>0.25</v>
      </c>
      <c r="N20">
        <v>20</v>
      </c>
      <c r="O20">
        <v>0</v>
      </c>
      <c r="P20">
        <v>1</v>
      </c>
      <c r="Q20" s="2">
        <f t="shared" si="1"/>
        <v>0.2</v>
      </c>
      <c r="R20" s="53">
        <f t="shared" si="2"/>
        <v>0</v>
      </c>
    </row>
    <row r="21" spans="2:18" ht="25.5" x14ac:dyDescent="0.25">
      <c r="B21" s="9"/>
      <c r="C21" s="11" t="s">
        <v>40</v>
      </c>
      <c r="D21" s="8">
        <v>1</v>
      </c>
      <c r="E21" s="6" t="s">
        <v>28</v>
      </c>
      <c r="F21" s="6" t="s">
        <v>29</v>
      </c>
      <c r="G21" s="12">
        <v>1</v>
      </c>
      <c r="H21" s="12">
        <v>1</v>
      </c>
      <c r="I21" s="12">
        <f t="shared" si="5"/>
        <v>1</v>
      </c>
      <c r="J21" s="6" t="s">
        <v>26</v>
      </c>
      <c r="K21" s="12">
        <v>0.1</v>
      </c>
      <c r="L21" s="12">
        <f t="shared" si="4"/>
        <v>0.1</v>
      </c>
      <c r="N21">
        <v>1</v>
      </c>
      <c r="O21">
        <v>0</v>
      </c>
      <c r="P21">
        <v>1</v>
      </c>
      <c r="Q21" s="2">
        <f t="shared" si="1"/>
        <v>0.01</v>
      </c>
      <c r="R21" s="53">
        <f t="shared" si="2"/>
        <v>0</v>
      </c>
    </row>
    <row r="22" spans="2:18" x14ac:dyDescent="0.25">
      <c r="C22" s="59" t="s">
        <v>83</v>
      </c>
      <c r="D22" s="60">
        <f>SUM(D4:D21)</f>
        <v>18</v>
      </c>
      <c r="H22" s="60" t="s">
        <v>83</v>
      </c>
      <c r="I22" s="60">
        <f>SUM(I4:I21)</f>
        <v>99</v>
      </c>
      <c r="K22" s="60" t="s">
        <v>83</v>
      </c>
      <c r="L22" s="60">
        <f>SUM(L4:L21)</f>
        <v>129.89999999999998</v>
      </c>
      <c r="P22" s="63" t="s">
        <v>83</v>
      </c>
      <c r="Q22" s="61">
        <f>SUM(Q4:Q21)</f>
        <v>3.016</v>
      </c>
      <c r="R22" s="76">
        <f>SUM(R4:R21)</f>
        <v>24</v>
      </c>
    </row>
    <row r="23" spans="2:18" x14ac:dyDescent="0.25">
      <c r="P23" s="48"/>
      <c r="Q23" s="62" t="s">
        <v>122</v>
      </c>
      <c r="R23" s="51">
        <f t="shared" si="2"/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tabSelected="1" workbookViewId="0">
      <selection activeCell="I7" sqref="I7"/>
    </sheetView>
  </sheetViews>
  <sheetFormatPr defaultRowHeight="15" x14ac:dyDescent="0.25"/>
  <cols>
    <col min="1" max="1" width="9.140625" customWidth="1"/>
    <col min="2" max="2" width="12.42578125" style="3" customWidth="1"/>
    <col min="3" max="3" width="11.140625" customWidth="1"/>
    <col min="4" max="4" width="12.5703125" bestFit="1" customWidth="1"/>
    <col min="5" max="5" width="10.7109375" customWidth="1"/>
    <col min="6" max="6" width="9.7109375" customWidth="1"/>
    <col min="7" max="7" width="9.140625" style="1" customWidth="1"/>
    <col min="8" max="8" width="9.28515625" customWidth="1"/>
    <col min="9" max="9" width="9.42578125" customWidth="1"/>
    <col min="10" max="10" width="9" customWidth="1"/>
  </cols>
  <sheetData>
    <row r="1" spans="2:10" ht="15.75" thickBot="1" x14ac:dyDescent="0.3"/>
    <row r="2" spans="2:10" s="1" customFormat="1" ht="44.25" customHeight="1" thickBot="1" x14ac:dyDescent="0.3">
      <c r="B2" s="44" t="s">
        <v>102</v>
      </c>
      <c r="C2" s="64" t="s">
        <v>104</v>
      </c>
      <c r="D2" s="66" t="s">
        <v>125</v>
      </c>
      <c r="E2" s="65" t="s">
        <v>11</v>
      </c>
    </row>
    <row r="3" spans="2:10" ht="45" x14ac:dyDescent="0.25">
      <c r="B3" s="78" t="s">
        <v>133</v>
      </c>
      <c r="C3" s="45">
        <f>'Supported Target'!D37</f>
        <v>41</v>
      </c>
      <c r="D3" s="67">
        <f>'Supported Target'!L37*1/24</f>
        <v>21.932291666666675</v>
      </c>
      <c r="E3" s="70">
        <f>'Supported Target'!I37</f>
        <v>238</v>
      </c>
      <c r="H3" s="77"/>
      <c r="I3" s="77"/>
      <c r="J3" s="77"/>
    </row>
    <row r="4" spans="2:10" ht="39.75" customHeight="1" x14ac:dyDescent="0.25">
      <c r="B4" s="75" t="s">
        <v>126</v>
      </c>
      <c r="C4" s="43">
        <f>'Double Target'!D37</f>
        <v>35</v>
      </c>
      <c r="D4" s="68">
        <f>'Double Target'!L37*1/24</f>
        <v>13.691666666666677</v>
      </c>
      <c r="E4" s="70">
        <f>'Double Target'!I37</f>
        <v>222</v>
      </c>
      <c r="H4" s="77"/>
      <c r="I4" s="77"/>
      <c r="J4" s="77"/>
    </row>
    <row r="5" spans="2:10" ht="39.75" customHeight="1" thickBot="1" x14ac:dyDescent="0.3">
      <c r="B5" s="79" t="s">
        <v>131</v>
      </c>
      <c r="C5" s="46">
        <f>'Cantilever Target'!D22</f>
        <v>18</v>
      </c>
      <c r="D5" s="69">
        <f>'Cantilever Target'!L22*1/24</f>
        <v>5.4124999999999988</v>
      </c>
      <c r="E5" s="71">
        <f>'Cantilever Target'!I22</f>
        <v>99</v>
      </c>
    </row>
    <row r="10" spans="2:10" x14ac:dyDescent="0.25">
      <c r="B10"/>
    </row>
    <row r="11" spans="2:10" x14ac:dyDescent="0.25">
      <c r="B11"/>
      <c r="E11" s="8"/>
    </row>
    <row r="12" spans="2:10" x14ac:dyDescent="0.25">
      <c r="B12"/>
    </row>
    <row r="13" spans="2:10" x14ac:dyDescent="0.25">
      <c r="B13"/>
    </row>
    <row r="14" spans="2:10" x14ac:dyDescent="0.25">
      <c r="B14"/>
    </row>
    <row r="15" spans="2:10" x14ac:dyDescent="0.25">
      <c r="B15"/>
    </row>
    <row r="16" spans="2:10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Supported Target</vt:lpstr>
      <vt:lpstr>Double Target</vt:lpstr>
      <vt:lpstr>Cantilever Target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Harvey-Fishenden, Eric (STFC,RAL,TECH)</dc:creator>
  <cp:lastModifiedBy>Harvey-Fishenden, Eric (STFC,RAL,TECH)</cp:lastModifiedBy>
  <cp:lastPrinted>2019-07-19T09:42:38Z</cp:lastPrinted>
  <dcterms:created xsi:type="dcterms:W3CDTF">2019-06-03T10:37:20Z</dcterms:created>
  <dcterms:modified xsi:type="dcterms:W3CDTF">2019-07-26T14:18:08Z</dcterms:modified>
</cp:coreProperties>
</file>