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320" windowWidth="21720" windowHeight="13620" tabRatio="786" activeTab="3"/>
  </bookViews>
  <sheets>
    <sheet name="FY09 FNAL Actuals" sheetId="1" r:id="rId1"/>
    <sheet name="1.0 - Summary" sheetId="2" r:id="rId2"/>
    <sheet name="1.1" sheetId="3" r:id="rId3"/>
    <sheet name="1.2 " sheetId="4" r:id="rId4"/>
    <sheet name="1.3 " sheetId="5" r:id="rId5"/>
    <sheet name="1.4 " sheetId="6" r:id="rId6"/>
    <sheet name="1.5 - new " sheetId="7" r:id="rId7"/>
    <sheet name="1.5 - old" sheetId="8" r:id="rId8"/>
    <sheet name="Rates" sheetId="9" r:id="rId9"/>
    <sheet name="FY09 Effort " sheetId="10" r:id="rId10"/>
  </sheets>
  <definedNames>
    <definedName name="_xlnm.Print_Area" localSheetId="1">'1.0 - Summary'!$A$28:$I$41</definedName>
    <definedName name="_xlnm.Print_Area" localSheetId="2">'1.1'!$A$1:$S$25</definedName>
    <definedName name="_xlnm.Print_Area" localSheetId="3">'1.2 '!$A$1:$U$26</definedName>
    <definedName name="_xlnm.Print_Area" localSheetId="6">'1.5 - new '!$A$1:$Q$20</definedName>
    <definedName name="_xlnm.Print_Area" localSheetId="7">'1.5 - old'!$A$1:$P$22</definedName>
    <definedName name="_xlnm.Print_Area" localSheetId="9">'FY09 Effort '!$A$1:$P$28</definedName>
    <definedName name="_xlnm.Print_Area" localSheetId="0">'FY09 FNAL Actuals'!$A$3:$H$16</definedName>
  </definedNames>
  <calcPr fullCalcOnLoad="1"/>
</workbook>
</file>

<file path=xl/comments3.xml><?xml version="1.0" encoding="utf-8"?>
<comments xmlns="http://schemas.openxmlformats.org/spreadsheetml/2006/main">
  <authors>
    <author>Regina Rameika</author>
  </authors>
  <commentList>
    <comment ref="F7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Integration - Laughton</t>
        </r>
      </text>
    </comment>
    <comment ref="L7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Rameika
</t>
        </r>
      </text>
    </comment>
    <comment ref="M7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new PM, FNAL scientists to help with documentation</t>
        </r>
      </text>
    </comment>
    <comment ref="H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Project Engineer</t>
        </r>
      </text>
    </comment>
    <comment ref="L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Papadimitriou + Lundberg</t>
        </r>
      </text>
    </comment>
    <comment ref="F10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Rich Schmitt
</t>
        </r>
      </text>
    </comment>
    <comment ref="L10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Baller</t>
        </r>
      </text>
    </comment>
    <comment ref="G33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Independent cavern design and cost estimates - managed by Laughton</t>
        </r>
      </text>
    </comment>
    <comment ref="I7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Admin, DO Budget, DO schedule</t>
        </r>
      </text>
    </comment>
    <comment ref="F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Laughton - civil coordination</t>
        </r>
      </text>
    </comment>
    <comment ref="J10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Budget, project controls</t>
        </r>
      </text>
    </comment>
    <comment ref="E33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offices, furniture,computers,supplies</t>
        </r>
      </text>
    </comment>
    <comment ref="J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AD budget and schedule support</t>
        </r>
      </text>
    </comment>
    <comment ref="G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ES&amp;H coordination</t>
        </r>
      </text>
    </comment>
    <comment ref="H7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Project Engineer or Manager</t>
        </r>
      </text>
    </comment>
    <comment ref="F35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half of a contract engineer
</t>
        </r>
      </text>
    </comment>
    <comment ref="J7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additional half admin
Project controls and budget person half time each</t>
        </r>
      </text>
    </comment>
    <comment ref="K7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Add more support in 2nd half of year for CD-1 preparation</t>
        </r>
      </text>
    </comment>
    <comment ref="L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P. Mantsch - PM for PMTs</t>
        </r>
      </text>
    </comment>
    <comment ref="M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Deputy PM for PMTs</t>
        </r>
      </text>
    </comment>
    <comment ref="H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Project Engineer for PMTs</t>
        </r>
      </text>
    </comment>
    <comment ref="K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Project Controls Specialist for PMTs</t>
        </r>
      </text>
    </comment>
  </commentList>
</comments>
</file>

<file path=xl/comments4.xml><?xml version="1.0" encoding="utf-8"?>
<comments xmlns="http://schemas.openxmlformats.org/spreadsheetml/2006/main">
  <authors>
    <author>Regina Rameika</author>
  </authors>
  <commentList>
    <comment ref="L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Hylen - 0.3
Martens - 0.1</t>
        </r>
      </text>
    </comment>
    <comment ref="G30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Contract engineering for High Power target,
Target Material testing</t>
        </r>
      </text>
    </comment>
    <comment ref="H32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Site Investigation</t>
        </r>
      </text>
    </comment>
    <comment ref="G32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A&amp;E for PDR and CDR,
 Underground consultants for value engineering and cost estimating</t>
        </r>
      </text>
    </comment>
    <comment ref="G31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Contract engineer</t>
        </r>
      </text>
    </comment>
    <comment ref="H30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NuMI Target autopsey</t>
        </r>
      </text>
    </comment>
    <comment ref="L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Childress - .25
 Lucas - .5</t>
        </r>
      </text>
    </comment>
    <comment ref="M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G. Velev or TD equivalent</t>
        </r>
      </text>
    </comment>
    <comment ref="Q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new RA to work with Bob Zwaska</t>
        </r>
      </text>
    </comment>
    <comment ref="Q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New RA to work on Beam Fluxes for MC studies</t>
        </r>
      </text>
    </comment>
    <comment ref="L10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person like Bob Zwaska</t>
        </r>
      </text>
    </comment>
    <comment ref="L11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Childress</t>
        </r>
      </text>
    </comment>
    <comment ref="M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Redirected Scientific Effort to assist in cost and schedule prep - person like Baller or Grossmann</t>
        </r>
      </text>
    </comment>
    <comment ref="N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New AS assignment
ES&amp;H Rad Safety Physicist</t>
        </r>
      </text>
    </comment>
    <comment ref="F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Koizumi</t>
        </r>
      </text>
    </comment>
    <comment ref="G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Engineering, Designing, Estimating from TD for new magnets (.4);
AD Power Supplies, systems (.3)</t>
        </r>
      </text>
    </comment>
    <comment ref="G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0.1 addional of P.Hurh;
</t>
        </r>
      </text>
    </comment>
    <comment ref="H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AD New Hires if not available from existing staff - ME to become part of project team to be ready for next phase of design; at least 1.0 on target; rest on other </t>
        </r>
      </text>
    </comment>
    <comment ref="G10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AD Engineering Support for System Leader</t>
        </r>
      </text>
    </comment>
    <comment ref="F11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FESS effort in M&amp;S</t>
        </r>
      </text>
    </comment>
    <comment ref="I30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Computers and software for beam modeling</t>
        </r>
      </text>
    </comment>
    <comment ref="F9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P. Hurh</t>
        </r>
      </text>
    </comment>
  </commentList>
</comments>
</file>

<file path=xl/comments6.xml><?xml version="1.0" encoding="utf-8"?>
<comments xmlns="http://schemas.openxmlformats.org/spreadsheetml/2006/main">
  <authors>
    <author>Regina Rameika</author>
  </authors>
  <commentList>
    <comment ref="F21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Indpendent consultants for cavern/liner</t>
        </r>
      </text>
    </comment>
    <comment ref="H20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Computers,software,liscences,video</t>
        </r>
      </text>
    </comment>
    <comment ref="F22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FEA Modeling, pressure testing</t>
        </r>
      </text>
    </comment>
    <comment ref="H22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purchase PMTs</t>
        </r>
      </text>
    </comment>
    <comment ref="F25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Consult at UCI</t>
        </r>
      </text>
    </comment>
    <comment ref="F26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mining engineer (double counted)</t>
        </r>
      </text>
    </comment>
    <comment ref="F28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same consultant as for integration</t>
        </r>
      </text>
    </comment>
  </commentList>
</comments>
</file>

<file path=xl/comments7.xml><?xml version="1.0" encoding="utf-8"?>
<comments xmlns="http://schemas.openxmlformats.org/spreadsheetml/2006/main">
  <authors>
    <author>Bruce Baller</author>
  </authors>
  <commentList>
    <comment ref="F14" authorId="0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Kilmer - installation planning
+ designer support</t>
        </r>
      </text>
    </comment>
    <comment ref="F9" authorId="0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Schmitt - monitor engineering consultants</t>
        </r>
      </text>
    </comment>
    <comment ref="F10" authorId="0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Schmitt,Tope - cryostat, LAPD &amp; ArgoNeut support, ODH analysis
+ designer support</t>
        </r>
      </text>
    </comment>
    <comment ref="G43" authorId="0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MSD contract eng or engineering conultants</t>
        </r>
      </text>
    </comment>
    <comment ref="F11" authorId="0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ASIC eng + support tech Cold Electronics</t>
        </r>
      </text>
    </comment>
    <comment ref="N9" authorId="0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Start final design using outside services (eg Air Liquide). FNAL eng writes specs, monitors contracts</t>
        </r>
      </text>
    </comment>
    <comment ref="N10" authorId="0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Final design: 1 eng, 0.2 designer
1kt prototype design: 0.5 eng, 0.2 designer</t>
        </r>
      </text>
    </comment>
    <comment ref="N11" authorId="0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Cold electronics: 1 ASIC eng + tech
Feedthrough?: 0.5 cryo eng, designer</t>
        </r>
      </text>
    </comment>
    <comment ref="N14" authorId="0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Installation planning
1kt prototype planning</t>
        </r>
      </text>
    </comment>
  </commentList>
</comments>
</file>

<file path=xl/comments8.xml><?xml version="1.0" encoding="utf-8"?>
<comments xmlns="http://schemas.openxmlformats.org/spreadsheetml/2006/main">
  <authors>
    <author>Regina Rameika</author>
    <author>Bruce Baller</author>
  </authors>
  <commentList>
    <comment ref="H17" authorId="0">
      <text>
        <r>
          <rPr>
            <b/>
            <sz val="9"/>
            <rFont val="Verdana"/>
            <family val="0"/>
          </rPr>
          <t>Regina Rameika:</t>
        </r>
        <r>
          <rPr>
            <sz val="9"/>
            <rFont val="Verdana"/>
            <family val="0"/>
          </rPr>
          <t xml:space="preserve">
long drift at IU - part 2
complete LAPD at FNAL</t>
        </r>
      </text>
    </comment>
    <comment ref="H18" authorId="1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$40k software (maybe contract Eng?) + UCLA Hex module  prototype</t>
        </r>
      </text>
    </comment>
    <comment ref="H20" authorId="1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Include $70k from FY11 for cold ASIC test. The rest is for subcircuit tests w various IC processes</t>
        </r>
      </text>
    </comment>
    <comment ref="F21" authorId="1">
      <text>
        <r>
          <rPr>
            <b/>
            <sz val="8"/>
            <rFont val="Tahoma"/>
            <family val="2"/>
          </rPr>
          <t>Bruce Baller:</t>
        </r>
        <r>
          <rPr>
            <sz val="8"/>
            <rFont val="Tahoma"/>
            <family val="2"/>
          </rPr>
          <t xml:space="preserve">
Chris Laughton Task 2 and 3</t>
        </r>
      </text>
    </comment>
  </commentList>
</comments>
</file>

<file path=xl/sharedStrings.xml><?xml version="1.0" encoding="utf-8"?>
<sst xmlns="http://schemas.openxmlformats.org/spreadsheetml/2006/main" count="581" uniqueCount="265">
  <si>
    <t>Liquid Argon Detector</t>
  </si>
  <si>
    <t>SWF</t>
  </si>
  <si>
    <t>FTE Totals</t>
  </si>
  <si>
    <t>1.1.4</t>
  </si>
  <si>
    <t>1.4+1.4.1</t>
  </si>
  <si>
    <t>1.3+1.3.1</t>
  </si>
  <si>
    <t>1.1.4</t>
  </si>
  <si>
    <t>Project Management</t>
  </si>
  <si>
    <t>CD0 to CD1</t>
  </si>
  <si>
    <t>Total Sci</t>
  </si>
  <si>
    <t>adjusted for rest of FY09</t>
  </si>
  <si>
    <t>DUSEL Beam - Pre-CD0</t>
  </si>
  <si>
    <t>29.100.10.43</t>
  </si>
  <si>
    <t>LAr Detector</t>
  </si>
  <si>
    <t>1.5.1</t>
  </si>
  <si>
    <t>1.5.2</t>
  </si>
  <si>
    <t>1.5.4</t>
  </si>
  <si>
    <t>Project Management</t>
  </si>
  <si>
    <t>FY11</t>
  </si>
  <si>
    <t>Technical</t>
  </si>
  <si>
    <t>A</t>
  </si>
  <si>
    <t>Water Cerenkov Detector</t>
  </si>
  <si>
    <t>Sum</t>
  </si>
  <si>
    <t>Materials Procurement</t>
  </si>
  <si>
    <t>Engineer</t>
  </si>
  <si>
    <t>Designer</t>
  </si>
  <si>
    <t>1.2.2</t>
  </si>
  <si>
    <t>LANL</t>
  </si>
  <si>
    <t>BNL</t>
  </si>
  <si>
    <t>FNAL</t>
  </si>
  <si>
    <t>1.3.1</t>
  </si>
  <si>
    <t>Task name</t>
  </si>
  <si>
    <t>Related R&amp;D</t>
  </si>
  <si>
    <t>Detector</t>
  </si>
  <si>
    <t>Cryogenics</t>
  </si>
  <si>
    <t>Electronics &amp; DAQ</t>
  </si>
  <si>
    <t>Installation &amp; Commissioning</t>
  </si>
  <si>
    <t>Total M&amp;S</t>
  </si>
  <si>
    <t>Total M&amp;S</t>
  </si>
  <si>
    <t>1.4.3</t>
  </si>
  <si>
    <t>1.4.4</t>
  </si>
  <si>
    <t>1.4.5</t>
  </si>
  <si>
    <t>1.4.6</t>
  </si>
  <si>
    <t>Water Containment</t>
  </si>
  <si>
    <t>Photon Detectors</t>
  </si>
  <si>
    <t>Contract Engineering</t>
  </si>
  <si>
    <t>Technical</t>
  </si>
  <si>
    <t>Administrative</t>
  </si>
  <si>
    <t>Scientists</t>
  </si>
  <si>
    <t>RA/Post-doc</t>
  </si>
  <si>
    <t>Other</t>
  </si>
  <si>
    <t>fraction of year</t>
  </si>
  <si>
    <t>Sum</t>
  </si>
  <si>
    <t>Project Management</t>
  </si>
  <si>
    <t>1.1.1</t>
  </si>
  <si>
    <t>1.1.2</t>
  </si>
  <si>
    <t>1.1.5</t>
  </si>
  <si>
    <t>Project Coordination</t>
  </si>
  <si>
    <t>40.44.80.04</t>
  </si>
  <si>
    <t>LBNE Beam Sci.</t>
  </si>
  <si>
    <t>20.12.16.12</t>
  </si>
  <si>
    <t>CD0 - CD1</t>
  </si>
  <si>
    <t>1.1.3</t>
  </si>
  <si>
    <t>Sum ($K)</t>
  </si>
  <si>
    <t>Project Office Support</t>
  </si>
  <si>
    <t>Total Obligations</t>
  </si>
  <si>
    <t>Totals</t>
  </si>
  <si>
    <t>FNAL FTE Totals</t>
  </si>
  <si>
    <t>Cavern and Infrastructure</t>
  </si>
  <si>
    <t>1.5.7</t>
  </si>
  <si>
    <t>1.5.8</t>
  </si>
  <si>
    <t>Generic</t>
  </si>
  <si>
    <t>Pre-CD0 DUSEL BL</t>
  </si>
  <si>
    <t>Indirect</t>
  </si>
  <si>
    <t>M&amp;S Costs</t>
  </si>
  <si>
    <t>M&amp;S Obligatons</t>
  </si>
  <si>
    <t>Total Costs</t>
  </si>
  <si>
    <t>Neutrino Beam</t>
  </si>
  <si>
    <t>1.2.1</t>
  </si>
  <si>
    <t>1.2.3</t>
  </si>
  <si>
    <t>1.2.4</t>
  </si>
  <si>
    <t>Primary Beam</t>
  </si>
  <si>
    <t>Target Hall Devices</t>
  </si>
  <si>
    <t>Integration</t>
  </si>
  <si>
    <t>Civil Construction</t>
  </si>
  <si>
    <t>1.3.2</t>
  </si>
  <si>
    <t>1.3.3</t>
  </si>
  <si>
    <t>1.3.4</t>
  </si>
  <si>
    <t>1.3.5</t>
  </si>
  <si>
    <t>NO DATA SHOULD BE ENTERED ON THIS SHEET!!</t>
  </si>
  <si>
    <t>M&amp;S</t>
  </si>
  <si>
    <t xml:space="preserve"> </t>
  </si>
  <si>
    <t>non-Sci</t>
  </si>
  <si>
    <t>Sci</t>
  </si>
  <si>
    <t>Total  $(K) for SWF</t>
  </si>
  <si>
    <t>non-Sci</t>
  </si>
  <si>
    <t>Total</t>
  </si>
  <si>
    <t>FESS Engineering</t>
  </si>
  <si>
    <t>1.2 M&amp;S($K)</t>
  </si>
  <si>
    <t>Water Cerenkov</t>
  </si>
  <si>
    <t>1.4.1</t>
  </si>
  <si>
    <t>1.4.2</t>
  </si>
  <si>
    <t>LBNE</t>
  </si>
  <si>
    <t>WBS</t>
  </si>
  <si>
    <t>Near Detector</t>
  </si>
  <si>
    <t>Technical-University</t>
  </si>
  <si>
    <t>$(K) - Universities</t>
  </si>
  <si>
    <t>$(K) - Total</t>
  </si>
  <si>
    <t>FTE Labs</t>
  </si>
  <si>
    <t>FTE Universities</t>
  </si>
  <si>
    <t>Total  $(K) for University Scientisits on Base</t>
  </si>
  <si>
    <t>WC</t>
  </si>
  <si>
    <t>Lar</t>
  </si>
  <si>
    <t>Electronics/Readout</t>
  </si>
  <si>
    <t>Liquid Argon</t>
  </si>
  <si>
    <t>1.5.1</t>
  </si>
  <si>
    <t>1.5.2</t>
  </si>
  <si>
    <t>1.5.3</t>
  </si>
  <si>
    <t>1.5.4</t>
  </si>
  <si>
    <t>1.5.5</t>
  </si>
  <si>
    <t>Technician</t>
  </si>
  <si>
    <t>Administrative</t>
  </si>
  <si>
    <t>Budget</t>
  </si>
  <si>
    <t>Schedule</t>
  </si>
  <si>
    <t>Controls</t>
  </si>
  <si>
    <t>Clerical</t>
  </si>
  <si>
    <t>Low</t>
  </si>
  <si>
    <t>Med</t>
  </si>
  <si>
    <t>High</t>
  </si>
  <si>
    <t>Technical</t>
  </si>
  <si>
    <t>Administrative</t>
  </si>
  <si>
    <t>Scientist</t>
  </si>
  <si>
    <t>RA/post-doc</t>
  </si>
  <si>
    <t>Safety Pro</t>
  </si>
  <si>
    <t>FY09 + FY10</t>
  </si>
  <si>
    <t>General</t>
  </si>
  <si>
    <t>Systems and Integration</t>
  </si>
  <si>
    <t>Civil Construction</t>
  </si>
  <si>
    <t>Labor  (FTE)</t>
  </si>
  <si>
    <t>Project Coordination</t>
  </si>
  <si>
    <t>Technical Engineering</t>
  </si>
  <si>
    <t>RA for Conceptual Design</t>
  </si>
  <si>
    <t>M&amp;S</t>
  </si>
  <si>
    <t>W</t>
  </si>
  <si>
    <t>A</t>
  </si>
  <si>
    <t>N</t>
  </si>
  <si>
    <t>Calibration</t>
  </si>
  <si>
    <t>1.2.4</t>
  </si>
  <si>
    <t>1.2.3</t>
  </si>
  <si>
    <t>Project Management</t>
  </si>
  <si>
    <t>1.2 FTE Totals</t>
  </si>
  <si>
    <t>Cryogenics System</t>
  </si>
  <si>
    <t>Cryostat</t>
  </si>
  <si>
    <t>TPC</t>
  </si>
  <si>
    <t>1.5.4</t>
  </si>
  <si>
    <t>Readout and DAQ</t>
  </si>
  <si>
    <t>LBNE Beam R&amp;D</t>
  </si>
  <si>
    <t>LBNE Det. Sci.</t>
  </si>
  <si>
    <t>LBNE Det.R&amp;D</t>
  </si>
  <si>
    <t>KA 11 01 02</t>
  </si>
  <si>
    <t>40.44.80.03</t>
  </si>
  <si>
    <t>1.5 M&amp;S($K)</t>
  </si>
  <si>
    <t>CD0 - CD1</t>
  </si>
  <si>
    <t>ND - Universities</t>
  </si>
  <si>
    <t>ND - LANL</t>
  </si>
  <si>
    <t>Sum Sci</t>
  </si>
  <si>
    <t>Sum non-Sci</t>
  </si>
  <si>
    <t>Water System</t>
  </si>
  <si>
    <t>1.4.8</t>
  </si>
  <si>
    <t>Installation</t>
  </si>
  <si>
    <t>Software and Simulation</t>
  </si>
  <si>
    <t>1.4.7</t>
  </si>
  <si>
    <t>1.4.4</t>
  </si>
  <si>
    <t>1.4.5</t>
  </si>
  <si>
    <t>1.4.6</t>
  </si>
  <si>
    <t>Travel</t>
  </si>
  <si>
    <t>Strategy and Integration</t>
  </si>
  <si>
    <t>Hadron Beam Detectors</t>
  </si>
  <si>
    <t>Muon Detectors</t>
  </si>
  <si>
    <t>Neutrino Detectors</t>
  </si>
  <si>
    <t>Civil Integration</t>
  </si>
  <si>
    <t>Labor (FTE)</t>
  </si>
  <si>
    <t>Sci</t>
  </si>
  <si>
    <t>Krempetz, K.</t>
  </si>
  <si>
    <t>?</t>
  </si>
  <si>
    <t>Schmitt, R.</t>
  </si>
  <si>
    <t>YTD</t>
  </si>
  <si>
    <t>1.2 SWF ($K)</t>
  </si>
  <si>
    <t>40.44.80.01</t>
  </si>
  <si>
    <t>KA 11 02 034</t>
  </si>
  <si>
    <t>40.44.80.02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</si>
  <si>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</si>
  <si>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</si>
  <si>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</si>
  <si>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</si>
  <si>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</si>
  <si>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</si>
  <si>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</si>
  <si>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</si>
  <si>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</si>
  <si>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</si>
  <si>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</si>
  <si>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</si>
  <si>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Name</t>
  </si>
  <si>
    <t>Type</t>
  </si>
  <si>
    <t>Hurh, P.</t>
  </si>
  <si>
    <t>Hurd, D.</t>
  </si>
  <si>
    <t>Lucas, P.</t>
  </si>
  <si>
    <t>Ap. Scientist</t>
  </si>
  <si>
    <t xml:space="preserve">Koizumi, G. </t>
  </si>
  <si>
    <t>Eng. Physicist</t>
  </si>
  <si>
    <t>Martens, M.</t>
  </si>
  <si>
    <t>Scientist</t>
  </si>
  <si>
    <t>Laughton, C.</t>
  </si>
  <si>
    <t>Lundberg, B.</t>
  </si>
  <si>
    <t>Scientist</t>
  </si>
  <si>
    <t>Rameika, R.</t>
  </si>
  <si>
    <t>Scientist</t>
  </si>
  <si>
    <t>Zwaska, B.</t>
  </si>
  <si>
    <t>Childress, S.</t>
  </si>
  <si>
    <t>Hylen, J.</t>
  </si>
  <si>
    <t>Papadimitriou, V</t>
  </si>
  <si>
    <t>1.1.1</t>
  </si>
  <si>
    <t>1.4 &amp; 1.5</t>
  </si>
  <si>
    <t>Baller, B.</t>
  </si>
  <si>
    <t>Scientist</t>
  </si>
  <si>
    <t>Wright, S.</t>
  </si>
  <si>
    <t>Hammond, L.</t>
  </si>
  <si>
    <t>Lackowski, T.</t>
  </si>
  <si>
    <t>Federowicz, C.</t>
  </si>
  <si>
    <t>Vanzandbergen, G</t>
  </si>
  <si>
    <t>Wyman, T.</t>
  </si>
  <si>
    <t>FESS Engineer</t>
  </si>
  <si>
    <t>1.2.1 &amp; 1.2.4</t>
  </si>
  <si>
    <t>1.2.2</t>
  </si>
  <si>
    <t>Allspach, D.</t>
  </si>
  <si>
    <t>1.4.1  &amp; 1.4.3</t>
  </si>
  <si>
    <t>ANL</t>
  </si>
  <si>
    <t>LBNL</t>
  </si>
  <si>
    <t>LLNL</t>
  </si>
  <si>
    <t>Scientist</t>
  </si>
  <si>
    <t>RA/PD</t>
  </si>
  <si>
    <t>Contract Services</t>
  </si>
  <si>
    <t>Scientists</t>
  </si>
  <si>
    <t>Labor</t>
  </si>
  <si>
    <t>FNAL</t>
  </si>
  <si>
    <t>FY10</t>
  </si>
  <si>
    <t>1.5 FNAL SWF ($K)</t>
  </si>
  <si>
    <t>1.5 FNAL FTE Totals</t>
  </si>
  <si>
    <t>1.5 non-FNAL FTE Totals</t>
  </si>
  <si>
    <t>1.5 non-FNAL Labor ($K)</t>
  </si>
  <si>
    <t>non-FNAL (M&amp;S)</t>
  </si>
  <si>
    <t>Post-docs</t>
  </si>
  <si>
    <t>SWF ($K)</t>
  </si>
  <si>
    <t>Plan from now to CD-1</t>
  </si>
  <si>
    <t>1.3+1.1.3</t>
  </si>
  <si>
    <t>1.4+1.1.4</t>
  </si>
  <si>
    <t>Total $(K) for M&amp;S</t>
  </si>
  <si>
    <t>Total $(K)</t>
  </si>
  <si>
    <t>WC - Labs</t>
  </si>
  <si>
    <t>LAr Labs</t>
  </si>
  <si>
    <t>WC - Universities</t>
  </si>
  <si>
    <t>LAr - Univiersities</t>
  </si>
  <si>
    <t>$(K) - Laboratories</t>
  </si>
  <si>
    <t>Technical-Lab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</si>
</sst>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0"/>
    </font>
    <font>
      <b/>
      <sz val="12"/>
      <name val="Verdana"/>
      <family val="2"/>
    </font>
    <font>
      <sz val="11"/>
      <color indexed="60"/>
      <name val="Calibri"/>
      <family val="2"/>
    </font>
    <font>
      <sz val="10"/>
      <color indexed="2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Verdana"/>
      <family val="0"/>
    </font>
    <font>
      <b/>
      <sz val="9"/>
      <name val="Verdana"/>
      <family val="0"/>
    </font>
    <font>
      <b/>
      <sz val="11"/>
      <color indexed="6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0"/>
    </font>
    <font>
      <sz val="24"/>
      <color indexed="8"/>
      <name val="Calibri"/>
      <family val="0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2" fillId="0" borderId="3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168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2" fontId="0" fillId="20" borderId="0" xfId="0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4" borderId="10" xfId="0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2" fontId="0" fillId="4" borderId="10" xfId="0" applyNumberFormat="1" applyFill="1" applyBorder="1" applyAlignment="1">
      <alignment/>
    </xf>
    <xf numFmtId="2" fontId="0" fillId="4" borderId="10" xfId="0" applyNumberFormat="1" applyFont="1" applyFill="1" applyBorder="1" applyAlignment="1">
      <alignment/>
    </xf>
    <xf numFmtId="168" fontId="0" fillId="24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4" borderId="1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0" fillId="20" borderId="10" xfId="0" applyFill="1" applyBorder="1" applyAlignment="1">
      <alignment/>
    </xf>
    <xf numFmtId="0" fontId="1" fillId="22" borderId="10" xfId="0" applyFont="1" applyFill="1" applyBorder="1" applyAlignment="1">
      <alignment horizontal="left"/>
    </xf>
    <xf numFmtId="0" fontId="0" fillId="22" borderId="10" xfId="0" applyFill="1" applyBorder="1" applyAlignment="1">
      <alignment textRotation="90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left"/>
    </xf>
    <xf numFmtId="0" fontId="0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9" fillId="22" borderId="10" xfId="0" applyFont="1" applyFill="1" applyBorder="1" applyAlignment="1">
      <alignment/>
    </xf>
    <xf numFmtId="0" fontId="0" fillId="22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2" fontId="0" fillId="20" borderId="10" xfId="0" applyNumberFormat="1" applyFont="1" applyFill="1" applyBorder="1" applyAlignment="1">
      <alignment/>
    </xf>
    <xf numFmtId="168" fontId="0" fillId="4" borderId="10" xfId="0" applyNumberFormat="1" applyFont="1" applyFill="1" applyBorder="1" applyAlignment="1">
      <alignment/>
    </xf>
    <xf numFmtId="0" fontId="7" fillId="22" borderId="10" xfId="0" applyFont="1" applyFill="1" applyBorder="1" applyAlignment="1">
      <alignment horizontal="left"/>
    </xf>
    <xf numFmtId="0" fontId="1" fillId="22" borderId="10" xfId="0" applyFont="1" applyFill="1" applyBorder="1" applyAlignment="1">
      <alignment/>
    </xf>
    <xf numFmtId="1" fontId="1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22" borderId="10" xfId="0" applyFont="1" applyFill="1" applyBorder="1" applyAlignment="1">
      <alignment horizontal="left"/>
    </xf>
    <xf numFmtId="0" fontId="1" fillId="22" borderId="10" xfId="0" applyFont="1" applyFill="1" applyBorder="1" applyAlignment="1">
      <alignment horizontal="right"/>
    </xf>
    <xf numFmtId="168" fontId="0" fillId="0" borderId="10" xfId="0" applyNumberFormat="1" applyBorder="1" applyAlignment="1">
      <alignment horizontal="left"/>
    </xf>
    <xf numFmtId="168" fontId="0" fillId="0" borderId="10" xfId="0" applyNumberFormat="1" applyBorder="1" applyAlignment="1">
      <alignment/>
    </xf>
    <xf numFmtId="168" fontId="0" fillId="4" borderId="10" xfId="0" applyNumberFormat="1" applyFill="1" applyBorder="1" applyAlignment="1">
      <alignment/>
    </xf>
    <xf numFmtId="168" fontId="7" fillId="0" borderId="10" xfId="0" applyNumberFormat="1" applyFont="1" applyBorder="1" applyAlignment="1">
      <alignment horizontal="left" vertical="center"/>
    </xf>
    <xf numFmtId="168" fontId="7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left" vertical="center"/>
    </xf>
    <xf numFmtId="168" fontId="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horizontal="right"/>
    </xf>
    <xf numFmtId="168" fontId="1" fillId="4" borderId="10" xfId="0" applyNumberFormat="1" applyFont="1" applyFill="1" applyBorder="1" applyAlignment="1">
      <alignment/>
    </xf>
    <xf numFmtId="168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right"/>
    </xf>
    <xf numFmtId="0" fontId="0" fillId="24" borderId="10" xfId="0" applyFill="1" applyBorder="1" applyAlignment="1">
      <alignment horizontal="right" wrapText="1"/>
    </xf>
    <xf numFmtId="168" fontId="0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22" borderId="1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8" fontId="0" fillId="3" borderId="10" xfId="0" applyNumberFormat="1" applyFont="1" applyFill="1" applyBorder="1" applyAlignment="1">
      <alignment/>
    </xf>
    <xf numFmtId="1" fontId="1" fillId="3" borderId="10" xfId="0" applyNumberFormat="1" applyFont="1" applyFill="1" applyBorder="1" applyAlignment="1">
      <alignment horizontal="right"/>
    </xf>
    <xf numFmtId="168" fontId="1" fillId="3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1" fontId="0" fillId="3" borderId="10" xfId="0" applyNumberFormat="1" applyFont="1" applyFill="1" applyBorder="1" applyAlignment="1">
      <alignment/>
    </xf>
    <xf numFmtId="1" fontId="1" fillId="3" borderId="10" xfId="0" applyNumberFormat="1" applyFont="1" applyFill="1" applyBorder="1" applyAlignment="1">
      <alignment/>
    </xf>
    <xf numFmtId="1" fontId="0" fillId="4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0" fillId="22" borderId="1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2" fontId="0" fillId="20" borderId="10" xfId="0" applyNumberFormat="1" applyFill="1" applyBorder="1" applyAlignment="1">
      <alignment/>
    </xf>
    <xf numFmtId="3" fontId="0" fillId="20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Fill="1" applyBorder="1" applyAlignment="1">
      <alignment/>
    </xf>
    <xf numFmtId="168" fontId="17" fillId="22" borderId="10" xfId="56" applyNumberFormat="1" applyFont="1" applyBorder="1" applyAlignment="1">
      <alignment horizontal="center"/>
    </xf>
    <xf numFmtId="168" fontId="0" fillId="0" borderId="10" xfId="0" applyNumberFormat="1" applyFont="1" applyFill="1" applyBorder="1" applyAlignment="1">
      <alignment horizontal="left"/>
    </xf>
    <xf numFmtId="168" fontId="0" fillId="4" borderId="10" xfId="0" applyNumberFormat="1" applyFont="1" applyFill="1" applyBorder="1" applyAlignment="1">
      <alignment horizontal="center"/>
    </xf>
    <xf numFmtId="168" fontId="0" fillId="4" borderId="10" xfId="0" applyNumberFormat="1" applyFill="1" applyBorder="1" applyAlignment="1">
      <alignment horizontal="center"/>
    </xf>
    <xf numFmtId="168" fontId="0" fillId="24" borderId="10" xfId="0" applyNumberFormat="1" applyFont="1" applyFill="1" applyBorder="1" applyAlignment="1">
      <alignment horizontal="center"/>
    </xf>
    <xf numFmtId="0" fontId="8" fillId="22" borderId="10" xfId="56" applyFont="1" applyBorder="1" applyAlignment="1">
      <alignment horizontal="center"/>
    </xf>
    <xf numFmtId="0" fontId="8" fillId="22" borderId="10" xfId="56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8" fillId="22" borderId="11" xfId="56" applyFont="1" applyFill="1" applyBorder="1" applyAlignment="1">
      <alignment horizontal="center"/>
    </xf>
    <xf numFmtId="0" fontId="0" fillId="22" borderId="0" xfId="0" applyFill="1" applyAlignment="1">
      <alignment/>
    </xf>
    <xf numFmtId="0" fontId="8" fillId="22" borderId="0" xfId="56" applyFont="1" applyBorder="1" applyAlignment="1">
      <alignment horizontal="center"/>
    </xf>
    <xf numFmtId="0" fontId="8" fillId="22" borderId="0" xfId="56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22" borderId="10" xfId="56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"/>
          <c:w val="0.95825"/>
          <c:h val="0.9277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'FY09 Effort '!$E$29:$O$29</c:f>
              <c:strCache/>
            </c:strRef>
          </c:cat>
          <c:val>
            <c:numRef>
              <c:f>'FY09 Effort '!$E$30:$O$30</c:f>
              <c:numCache/>
            </c:numRef>
          </c:val>
        </c:ser>
        <c:overlap val="100"/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25</xdr:row>
      <xdr:rowOff>47625</xdr:rowOff>
    </xdr:from>
    <xdr:ext cx="4305300" cy="838200"/>
    <xdr:sp>
      <xdr:nvSpPr>
        <xdr:cNvPr id="1" name="TextBox 1"/>
        <xdr:cNvSpPr txBox="1">
          <a:spLocks noChangeArrowheads="1"/>
        </xdr:cNvSpPr>
      </xdr:nvSpPr>
      <xdr:spPr>
        <a:xfrm>
          <a:off x="4752975" y="4219575"/>
          <a:ext cx="43053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budget calculation is not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correct -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use...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142875</xdr:colOff>
      <xdr:row>10</xdr:row>
      <xdr:rowOff>66675</xdr:rowOff>
    </xdr:from>
    <xdr:ext cx="2828925" cy="695325"/>
    <xdr:sp>
      <xdr:nvSpPr>
        <xdr:cNvPr id="1" name="TextBox 1"/>
        <xdr:cNvSpPr txBox="1">
          <a:spLocks noChangeArrowheads="1"/>
        </xdr:cNvSpPr>
      </xdr:nvSpPr>
      <xdr:spPr>
        <a:xfrm>
          <a:off x="7581900" y="1771650"/>
          <a:ext cx="2828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sheet is not yet complete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due to re-working the WBS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31</xdr:row>
      <xdr:rowOff>152400</xdr:rowOff>
    </xdr:from>
    <xdr:to>
      <xdr:col>8</xdr:col>
      <xdr:colOff>409575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666875" y="5172075"/>
        <a:ext cx="39338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30" sqref="C30"/>
    </sheetView>
  </sheetViews>
  <sheetFormatPr defaultColWidth="11.00390625" defaultRowHeight="12.75"/>
  <cols>
    <col min="1" max="1" width="12.125" style="0" customWidth="1"/>
    <col min="2" max="2" width="8.125" style="0" customWidth="1"/>
    <col min="3" max="8" width="11.625" style="0" customWidth="1"/>
  </cols>
  <sheetData>
    <row r="1" spans="1:7" s="9" customFormat="1" ht="15.75">
      <c r="A1" s="32"/>
      <c r="B1" s="32"/>
      <c r="C1" s="32"/>
      <c r="D1" s="32"/>
      <c r="E1" s="32"/>
      <c r="F1" s="32"/>
      <c r="G1" s="32"/>
    </row>
    <row r="2" ht="12.75">
      <c r="A2" s="102">
        <v>38533</v>
      </c>
    </row>
    <row r="3" spans="1:8" ht="12.75">
      <c r="A3" s="18"/>
      <c r="B3" s="18"/>
      <c r="C3" s="67" t="s">
        <v>188</v>
      </c>
      <c r="D3" s="67" t="s">
        <v>190</v>
      </c>
      <c r="E3" s="67" t="s">
        <v>160</v>
      </c>
      <c r="F3" s="67" t="s">
        <v>58</v>
      </c>
      <c r="G3" s="67" t="s">
        <v>60</v>
      </c>
      <c r="H3" s="67" t="s">
        <v>12</v>
      </c>
    </row>
    <row r="4" spans="1:8" ht="25.5">
      <c r="A4" s="18"/>
      <c r="B4" s="18"/>
      <c r="C4" s="67" t="s">
        <v>158</v>
      </c>
      <c r="D4" s="67" t="s">
        <v>157</v>
      </c>
      <c r="E4" s="67" t="s">
        <v>156</v>
      </c>
      <c r="F4" s="67" t="s">
        <v>59</v>
      </c>
      <c r="G4" s="67" t="s">
        <v>11</v>
      </c>
      <c r="H4" s="67" t="s">
        <v>72</v>
      </c>
    </row>
    <row r="5" spans="1:8" ht="12.75">
      <c r="A5" s="18"/>
      <c r="B5" s="18"/>
      <c r="C5" s="67" t="s">
        <v>189</v>
      </c>
      <c r="D5" s="67" t="s">
        <v>159</v>
      </c>
      <c r="E5" s="67" t="s">
        <v>189</v>
      </c>
      <c r="F5" s="67" t="s">
        <v>189</v>
      </c>
      <c r="G5" s="67" t="s">
        <v>189</v>
      </c>
      <c r="H5" s="67" t="s">
        <v>189</v>
      </c>
    </row>
    <row r="6" spans="1:8" ht="12.75">
      <c r="A6" s="18"/>
      <c r="B6" s="18" t="s">
        <v>66</v>
      </c>
      <c r="C6" s="67"/>
      <c r="D6" s="67"/>
      <c r="E6" s="67"/>
      <c r="F6" s="67"/>
      <c r="G6" s="67"/>
      <c r="H6" s="67"/>
    </row>
    <row r="7" spans="1:8" ht="12.75">
      <c r="A7" s="18" t="s">
        <v>122</v>
      </c>
      <c r="B7" s="68">
        <f>C7+D7+E7+F7+G7+H7</f>
        <v>2770.3</v>
      </c>
      <c r="C7" s="68">
        <v>917.5</v>
      </c>
      <c r="D7" s="68">
        <v>321</v>
      </c>
      <c r="E7" s="68">
        <v>732.5</v>
      </c>
      <c r="F7" s="68">
        <v>85</v>
      </c>
      <c r="G7" s="68">
        <v>714.3</v>
      </c>
      <c r="H7" s="68"/>
    </row>
    <row r="8" spans="1:8" ht="12.75">
      <c r="A8" s="18"/>
      <c r="B8" s="68"/>
      <c r="C8" s="68"/>
      <c r="D8" s="68"/>
      <c r="E8" s="68"/>
      <c r="F8" s="68"/>
      <c r="G8" s="68"/>
      <c r="H8" s="68"/>
    </row>
    <row r="9" spans="1:8" ht="12.75">
      <c r="A9" s="18" t="s">
        <v>75</v>
      </c>
      <c r="B9" s="68">
        <f aca="true" t="shared" si="0" ref="B9:B16">C9+D9+E9+F9+G9+H9</f>
        <v>370.80400000000003</v>
      </c>
      <c r="C9" s="68">
        <v>60.66</v>
      </c>
      <c r="D9" s="68">
        <v>25.98</v>
      </c>
      <c r="E9" s="68">
        <v>177.58</v>
      </c>
      <c r="F9" s="68">
        <v>59.134</v>
      </c>
      <c r="G9" s="68">
        <v>47.45</v>
      </c>
      <c r="H9" s="68"/>
    </row>
    <row r="10" spans="1:8" ht="12.75">
      <c r="A10" s="18"/>
      <c r="B10" s="68"/>
      <c r="C10" s="68"/>
      <c r="D10" s="68"/>
      <c r="E10" s="68"/>
      <c r="F10" s="68"/>
      <c r="G10" s="68"/>
      <c r="H10" s="68"/>
    </row>
    <row r="11" spans="1:8" ht="12.75">
      <c r="A11" s="18" t="s">
        <v>1</v>
      </c>
      <c r="B11" s="68">
        <f t="shared" si="0"/>
        <v>447.26</v>
      </c>
      <c r="C11" s="68">
        <v>14.8</v>
      </c>
      <c r="D11" s="68">
        <v>224.7</v>
      </c>
      <c r="E11" s="68"/>
      <c r="F11" s="68"/>
      <c r="G11" s="68">
        <v>202.25</v>
      </c>
      <c r="H11" s="68">
        <v>5.51</v>
      </c>
    </row>
    <row r="12" spans="1:8" ht="12.75">
      <c r="A12" s="18" t="s">
        <v>74</v>
      </c>
      <c r="B12" s="68">
        <f t="shared" si="0"/>
        <v>159.68</v>
      </c>
      <c r="C12" s="68">
        <v>59.6</v>
      </c>
      <c r="D12" s="68">
        <v>25.98</v>
      </c>
      <c r="E12" s="68">
        <v>60.58</v>
      </c>
      <c r="F12" s="68"/>
      <c r="G12" s="68">
        <v>13.52</v>
      </c>
      <c r="H12" s="68"/>
    </row>
    <row r="13" spans="1:8" ht="12.75">
      <c r="A13" s="18" t="s">
        <v>73</v>
      </c>
      <c r="B13" s="68">
        <f t="shared" si="0"/>
        <v>398.64000000000004</v>
      </c>
      <c r="C13" s="68">
        <v>24.9</v>
      </c>
      <c r="D13" s="68">
        <v>140.19</v>
      </c>
      <c r="E13" s="68">
        <v>9.71</v>
      </c>
      <c r="F13" s="68">
        <v>36.17</v>
      </c>
      <c r="G13" s="68">
        <v>182.7</v>
      </c>
      <c r="H13" s="68">
        <v>4.97</v>
      </c>
    </row>
    <row r="14" spans="1:8" ht="12.75">
      <c r="A14" s="18"/>
      <c r="B14" s="68"/>
      <c r="C14" s="68"/>
      <c r="D14" s="68"/>
      <c r="E14" s="68"/>
      <c r="F14" s="68"/>
      <c r="G14" s="68"/>
      <c r="H14" s="68"/>
    </row>
    <row r="15" spans="1:8" ht="12.75">
      <c r="A15" s="18" t="s">
        <v>76</v>
      </c>
      <c r="B15" s="68">
        <f t="shared" si="0"/>
        <v>1005.58</v>
      </c>
      <c r="C15" s="68">
        <f aca="true" t="shared" si="1" ref="C15:H15">C11+C12+C13</f>
        <v>99.30000000000001</v>
      </c>
      <c r="D15" s="68">
        <f t="shared" si="1"/>
        <v>390.87</v>
      </c>
      <c r="E15" s="68">
        <f t="shared" si="1"/>
        <v>70.28999999999999</v>
      </c>
      <c r="F15" s="68">
        <f t="shared" si="1"/>
        <v>36.17</v>
      </c>
      <c r="G15" s="68">
        <f t="shared" si="1"/>
        <v>398.47</v>
      </c>
      <c r="H15" s="68">
        <f t="shared" si="1"/>
        <v>10.48</v>
      </c>
    </row>
    <row r="16" spans="1:8" ht="12.75">
      <c r="A16" s="18" t="s">
        <v>65</v>
      </c>
      <c r="B16" s="68">
        <f t="shared" si="0"/>
        <v>1216.704</v>
      </c>
      <c r="C16" s="68">
        <f aca="true" t="shared" si="2" ref="C16:H16">C15+(C9-C12)</f>
        <v>100.36000000000001</v>
      </c>
      <c r="D16" s="68">
        <f t="shared" si="2"/>
        <v>390.87</v>
      </c>
      <c r="E16" s="68">
        <f t="shared" si="2"/>
        <v>187.29000000000002</v>
      </c>
      <c r="F16" s="68">
        <f t="shared" si="2"/>
        <v>95.304</v>
      </c>
      <c r="G16" s="68">
        <f t="shared" si="2"/>
        <v>432.40000000000003</v>
      </c>
      <c r="H16" s="68">
        <f t="shared" si="2"/>
        <v>10.48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S43" sqref="S43"/>
    </sheetView>
  </sheetViews>
  <sheetFormatPr defaultColWidth="11.00390625" defaultRowHeight="12.75"/>
  <cols>
    <col min="1" max="1" width="10.75390625" style="121" customWidth="1"/>
    <col min="2" max="2" width="15.375" style="0" customWidth="1"/>
    <col min="3" max="3" width="13.25390625" style="0" customWidth="1"/>
    <col min="4" max="4" width="6.25390625" style="0" customWidth="1"/>
    <col min="5" max="16" width="5.625" style="0" customWidth="1"/>
  </cols>
  <sheetData>
    <row r="1" spans="1:16" ht="12.75">
      <c r="A1" s="28"/>
      <c r="B1" s="18" t="s">
        <v>203</v>
      </c>
      <c r="C1" s="18" t="s">
        <v>204</v>
      </c>
      <c r="D1" s="18" t="s">
        <v>186</v>
      </c>
      <c r="E1" s="18" t="s">
        <v>191</v>
      </c>
      <c r="F1" s="18" t="s">
        <v>192</v>
      </c>
      <c r="G1" s="18" t="s">
        <v>193</v>
      </c>
      <c r="H1" s="18" t="s">
        <v>194</v>
      </c>
      <c r="I1" s="18" t="s">
        <v>195</v>
      </c>
      <c r="J1" s="18" t="s">
        <v>196</v>
      </c>
      <c r="K1" s="18" t="s">
        <v>197</v>
      </c>
      <c r="L1" s="18" t="s">
        <v>198</v>
      </c>
      <c r="M1" s="18" t="s">
        <v>199</v>
      </c>
      <c r="N1" s="18" t="s">
        <v>200</v>
      </c>
      <c r="O1" s="18" t="s">
        <v>201</v>
      </c>
      <c r="P1" s="18" t="s">
        <v>202</v>
      </c>
    </row>
    <row r="2" spans="1:16" ht="12.75">
      <c r="A2" s="28" t="s">
        <v>222</v>
      </c>
      <c r="B2" s="18" t="s">
        <v>216</v>
      </c>
      <c r="C2" s="18" t="s">
        <v>217</v>
      </c>
      <c r="D2" s="123">
        <f>SUM(E2:O2)</f>
        <v>1550.7</v>
      </c>
      <c r="E2" s="123"/>
      <c r="F2" s="123">
        <v>144</v>
      </c>
      <c r="G2" s="123">
        <v>168</v>
      </c>
      <c r="H2" s="123">
        <v>144</v>
      </c>
      <c r="I2" s="123">
        <v>132</v>
      </c>
      <c r="J2" s="123">
        <v>176</v>
      </c>
      <c r="K2" s="123">
        <v>208</v>
      </c>
      <c r="L2" s="123">
        <v>160</v>
      </c>
      <c r="M2" s="123">
        <v>176</v>
      </c>
      <c r="N2" s="123">
        <v>176</v>
      </c>
      <c r="O2" s="123">
        <v>66.7</v>
      </c>
      <c r="P2" s="18"/>
    </row>
    <row r="3" spans="1:16" ht="12.75">
      <c r="A3" s="28" t="s">
        <v>54</v>
      </c>
      <c r="B3" s="18" t="s">
        <v>226</v>
      </c>
      <c r="C3" s="18"/>
      <c r="D3" s="123">
        <f aca="true" t="shared" si="0" ref="D3:D28">SUM(E3:O3)</f>
        <v>10.9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>
        <v>10.9</v>
      </c>
      <c r="P3" s="18"/>
    </row>
    <row r="4" spans="1:16" ht="12.75">
      <c r="A4" s="28" t="s">
        <v>55</v>
      </c>
      <c r="B4" s="18" t="s">
        <v>221</v>
      </c>
      <c r="C4" s="18" t="s">
        <v>240</v>
      </c>
      <c r="D4" s="123">
        <f t="shared" si="0"/>
        <v>8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>
        <v>8</v>
      </c>
      <c r="P4" s="18"/>
    </row>
    <row r="5" spans="1:16" ht="12.75">
      <c r="A5" s="28" t="s">
        <v>56</v>
      </c>
      <c r="B5" s="18" t="s">
        <v>224</v>
      </c>
      <c r="C5" s="18" t="s">
        <v>225</v>
      </c>
      <c r="D5" s="123">
        <f t="shared" si="0"/>
        <v>30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>
        <v>30</v>
      </c>
      <c r="P5" s="18"/>
    </row>
    <row r="6" spans="1:16" ht="12.75">
      <c r="A6" s="28"/>
      <c r="B6" s="18"/>
      <c r="C6" s="18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8"/>
    </row>
    <row r="7" spans="1:16" ht="12.75">
      <c r="A7" s="28" t="s">
        <v>78</v>
      </c>
      <c r="B7" s="18" t="s">
        <v>207</v>
      </c>
      <c r="C7" s="18" t="s">
        <v>208</v>
      </c>
      <c r="D7" s="123">
        <f t="shared" si="0"/>
        <v>919</v>
      </c>
      <c r="E7" s="123"/>
      <c r="F7" s="123"/>
      <c r="G7" s="123">
        <v>109.4</v>
      </c>
      <c r="H7" s="123">
        <v>87.4</v>
      </c>
      <c r="I7" s="123">
        <v>57.2</v>
      </c>
      <c r="J7" s="123">
        <v>147.8</v>
      </c>
      <c r="K7" s="123">
        <v>135.9</v>
      </c>
      <c r="L7" s="123">
        <v>60.8</v>
      </c>
      <c r="M7" s="123">
        <v>79.2</v>
      </c>
      <c r="N7" s="123">
        <v>110.1</v>
      </c>
      <c r="O7" s="123">
        <v>131.2</v>
      </c>
      <c r="P7" s="18"/>
    </row>
    <row r="8" spans="1:16" ht="12.75">
      <c r="A8" s="28" t="s">
        <v>78</v>
      </c>
      <c r="B8" s="18" t="s">
        <v>209</v>
      </c>
      <c r="C8" s="18" t="s">
        <v>210</v>
      </c>
      <c r="D8" s="123">
        <f t="shared" si="0"/>
        <v>373.9</v>
      </c>
      <c r="E8" s="123"/>
      <c r="F8" s="123"/>
      <c r="G8" s="123">
        <v>88.2</v>
      </c>
      <c r="H8" s="123">
        <v>43.2</v>
      </c>
      <c r="I8" s="123">
        <v>32</v>
      </c>
      <c r="J8" s="123">
        <v>35.2</v>
      </c>
      <c r="K8" s="123">
        <v>36.1</v>
      </c>
      <c r="L8" s="123">
        <v>32.6</v>
      </c>
      <c r="M8" s="123">
        <v>37</v>
      </c>
      <c r="N8" s="123">
        <v>35.2</v>
      </c>
      <c r="O8" s="123">
        <v>34.4</v>
      </c>
      <c r="P8" s="18"/>
    </row>
    <row r="9" spans="1:16" ht="12.75">
      <c r="A9" s="28" t="s">
        <v>233</v>
      </c>
      <c r="B9" s="18" t="s">
        <v>219</v>
      </c>
      <c r="C9" s="18" t="s">
        <v>240</v>
      </c>
      <c r="D9" s="123">
        <f t="shared" si="0"/>
        <v>481.5</v>
      </c>
      <c r="E9" s="123"/>
      <c r="F9" s="123"/>
      <c r="G9" s="123">
        <v>56.2</v>
      </c>
      <c r="H9" s="123">
        <v>42.2</v>
      </c>
      <c r="I9" s="123">
        <v>39.7</v>
      </c>
      <c r="J9" s="123">
        <v>33.8</v>
      </c>
      <c r="K9" s="123">
        <v>42.2</v>
      </c>
      <c r="L9" s="123">
        <v>64</v>
      </c>
      <c r="M9" s="123">
        <v>58.4</v>
      </c>
      <c r="N9" s="123">
        <v>67.7</v>
      </c>
      <c r="O9" s="123">
        <v>77.3</v>
      </c>
      <c r="P9" s="18"/>
    </row>
    <row r="10" spans="1:16" ht="12.75">
      <c r="A10" s="28"/>
      <c r="B10" s="18"/>
      <c r="C10" s="1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8"/>
    </row>
    <row r="11" spans="1:16" ht="12.75">
      <c r="A11" s="28" t="s">
        <v>234</v>
      </c>
      <c r="B11" s="18" t="s">
        <v>205</v>
      </c>
      <c r="C11" s="18" t="s">
        <v>24</v>
      </c>
      <c r="D11" s="123">
        <f t="shared" si="0"/>
        <v>173.10000000000002</v>
      </c>
      <c r="E11" s="123"/>
      <c r="F11" s="123"/>
      <c r="G11" s="123"/>
      <c r="H11" s="123"/>
      <c r="I11" s="123"/>
      <c r="J11" s="123">
        <v>45.8</v>
      </c>
      <c r="K11" s="123">
        <v>18.2</v>
      </c>
      <c r="L11" s="123">
        <v>32.6</v>
      </c>
      <c r="M11" s="123">
        <v>27.4</v>
      </c>
      <c r="N11" s="123">
        <v>20.3</v>
      </c>
      <c r="O11" s="123">
        <v>28.8</v>
      </c>
      <c r="P11" s="18"/>
    </row>
    <row r="12" spans="1:16" ht="12.75">
      <c r="A12" s="28" t="s">
        <v>234</v>
      </c>
      <c r="B12" s="18" t="s">
        <v>206</v>
      </c>
      <c r="C12" s="18" t="s">
        <v>25</v>
      </c>
      <c r="D12" s="123">
        <f t="shared" si="0"/>
        <v>92</v>
      </c>
      <c r="E12" s="123"/>
      <c r="F12" s="123"/>
      <c r="G12" s="123"/>
      <c r="H12" s="123"/>
      <c r="I12" s="123"/>
      <c r="J12" s="123"/>
      <c r="K12" s="123"/>
      <c r="L12" s="123">
        <v>75</v>
      </c>
      <c r="M12" s="123">
        <v>17</v>
      </c>
      <c r="N12" s="123"/>
      <c r="O12" s="123"/>
      <c r="P12" s="18"/>
    </row>
    <row r="13" spans="1:16" ht="12.75">
      <c r="A13" s="28" t="s">
        <v>234</v>
      </c>
      <c r="B13" s="18" t="s">
        <v>220</v>
      </c>
      <c r="C13" s="18" t="s">
        <v>240</v>
      </c>
      <c r="D13" s="123">
        <f t="shared" si="0"/>
        <v>545.8999999999999</v>
      </c>
      <c r="E13" s="123"/>
      <c r="F13" s="123"/>
      <c r="G13" s="123">
        <v>102.8</v>
      </c>
      <c r="H13" s="123">
        <v>26.6</v>
      </c>
      <c r="I13" s="123">
        <v>62.3</v>
      </c>
      <c r="J13" s="123">
        <v>89.6</v>
      </c>
      <c r="K13" s="123">
        <v>67.2</v>
      </c>
      <c r="L13" s="123">
        <v>50.4</v>
      </c>
      <c r="M13" s="123">
        <v>34.4</v>
      </c>
      <c r="N13" s="123">
        <v>63.9</v>
      </c>
      <c r="O13" s="123">
        <v>48.7</v>
      </c>
      <c r="P13" s="18"/>
    </row>
    <row r="14" spans="1:16" ht="12.75">
      <c r="A14" s="28">
        <v>1.2</v>
      </c>
      <c r="B14" s="18" t="s">
        <v>214</v>
      </c>
      <c r="C14" s="18" t="s">
        <v>215</v>
      </c>
      <c r="D14" s="123">
        <f t="shared" si="0"/>
        <v>366.70000000000005</v>
      </c>
      <c r="E14" s="123"/>
      <c r="F14" s="123"/>
      <c r="G14" s="123"/>
      <c r="H14" s="123"/>
      <c r="I14" s="123">
        <v>48</v>
      </c>
      <c r="J14" s="123">
        <v>70.4</v>
      </c>
      <c r="K14" s="123"/>
      <c r="L14" s="123">
        <v>96</v>
      </c>
      <c r="M14" s="123">
        <v>73.9</v>
      </c>
      <c r="N14" s="123"/>
      <c r="O14" s="123">
        <v>78.4</v>
      </c>
      <c r="P14" s="18"/>
    </row>
    <row r="15" spans="1:16" ht="12.75">
      <c r="A15" s="28" t="s">
        <v>234</v>
      </c>
      <c r="B15" s="18" t="s">
        <v>211</v>
      </c>
      <c r="C15" s="18" t="s">
        <v>212</v>
      </c>
      <c r="D15" s="123">
        <f t="shared" si="0"/>
        <v>92.30000000000001</v>
      </c>
      <c r="E15" s="123"/>
      <c r="F15" s="123"/>
      <c r="G15" s="123">
        <v>44.9</v>
      </c>
      <c r="H15" s="123"/>
      <c r="I15" s="123">
        <v>25.8</v>
      </c>
      <c r="J15" s="123"/>
      <c r="K15" s="123"/>
      <c r="L15" s="123"/>
      <c r="M15" s="123"/>
      <c r="N15" s="123"/>
      <c r="O15" s="123">
        <v>21.6</v>
      </c>
      <c r="P15" s="18"/>
    </row>
    <row r="16" spans="1:16" ht="12.75">
      <c r="A16" s="28">
        <v>1.2</v>
      </c>
      <c r="B16" s="18" t="s">
        <v>218</v>
      </c>
      <c r="C16" s="18" t="s">
        <v>240</v>
      </c>
      <c r="D16" s="123">
        <f t="shared" si="0"/>
        <v>93.8</v>
      </c>
      <c r="E16" s="123"/>
      <c r="F16" s="123"/>
      <c r="G16" s="123">
        <v>25.9</v>
      </c>
      <c r="H16" s="123">
        <v>4.1</v>
      </c>
      <c r="I16" s="123">
        <v>10.4</v>
      </c>
      <c r="J16" s="123">
        <v>15.8</v>
      </c>
      <c r="K16" s="123">
        <v>16</v>
      </c>
      <c r="L16" s="123">
        <v>8</v>
      </c>
      <c r="M16" s="123">
        <v>3.4</v>
      </c>
      <c r="N16" s="123">
        <v>8.6</v>
      </c>
      <c r="O16" s="123">
        <v>1.6</v>
      </c>
      <c r="P16" s="18"/>
    </row>
    <row r="17" spans="1:16" ht="12.75">
      <c r="A17" s="28"/>
      <c r="B17" s="18"/>
      <c r="C17" s="18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8"/>
    </row>
    <row r="18" spans="1:16" ht="12.75">
      <c r="A18" s="28" t="s">
        <v>80</v>
      </c>
      <c r="B18" s="18" t="s">
        <v>227</v>
      </c>
      <c r="C18" s="18" t="s">
        <v>232</v>
      </c>
      <c r="D18" s="123">
        <f t="shared" si="0"/>
        <v>98.4</v>
      </c>
      <c r="E18" s="123"/>
      <c r="F18" s="123"/>
      <c r="G18" s="123"/>
      <c r="H18" s="123"/>
      <c r="I18" s="123">
        <v>2</v>
      </c>
      <c r="J18" s="123">
        <v>3</v>
      </c>
      <c r="K18" s="123">
        <v>0</v>
      </c>
      <c r="L18" s="123">
        <v>25.4</v>
      </c>
      <c r="M18" s="123">
        <v>30</v>
      </c>
      <c r="N18" s="123">
        <v>28</v>
      </c>
      <c r="O18" s="123">
        <v>10</v>
      </c>
      <c r="P18" s="18"/>
    </row>
    <row r="19" spans="1:16" ht="12.75">
      <c r="A19" s="28" t="s">
        <v>80</v>
      </c>
      <c r="B19" s="18" t="s">
        <v>228</v>
      </c>
      <c r="C19" s="18" t="s">
        <v>232</v>
      </c>
      <c r="D19" s="123">
        <f t="shared" si="0"/>
        <v>183.1</v>
      </c>
      <c r="E19" s="123"/>
      <c r="F19" s="123"/>
      <c r="G19" s="123">
        <v>9</v>
      </c>
      <c r="H19" s="123">
        <v>20</v>
      </c>
      <c r="I19" s="123">
        <v>22.9</v>
      </c>
      <c r="J19" s="123">
        <v>8.3</v>
      </c>
      <c r="K19" s="123">
        <v>29</v>
      </c>
      <c r="L19" s="123">
        <v>22</v>
      </c>
      <c r="M19" s="123">
        <v>32.9</v>
      </c>
      <c r="N19" s="123">
        <v>21.1</v>
      </c>
      <c r="O19" s="123">
        <v>17.9</v>
      </c>
      <c r="P19" s="18"/>
    </row>
    <row r="20" spans="1:16" ht="12.75">
      <c r="A20" s="28" t="s">
        <v>80</v>
      </c>
      <c r="B20" s="18" t="s">
        <v>229</v>
      </c>
      <c r="C20" s="18" t="s">
        <v>232</v>
      </c>
      <c r="D20" s="123">
        <f t="shared" si="0"/>
        <v>39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>
        <v>7</v>
      </c>
      <c r="O20" s="123">
        <v>32</v>
      </c>
      <c r="P20" s="18"/>
    </row>
    <row r="21" spans="1:16" ht="12.75">
      <c r="A21" s="28" t="s">
        <v>80</v>
      </c>
      <c r="B21" s="18" t="s">
        <v>230</v>
      </c>
      <c r="C21" s="18" t="s">
        <v>232</v>
      </c>
      <c r="D21" s="123">
        <f t="shared" si="0"/>
        <v>5</v>
      </c>
      <c r="E21" s="123"/>
      <c r="F21" s="123"/>
      <c r="G21" s="123"/>
      <c r="H21" s="123"/>
      <c r="I21" s="123"/>
      <c r="J21" s="123"/>
      <c r="K21" s="123"/>
      <c r="L21" s="123">
        <v>1</v>
      </c>
      <c r="M21" s="123">
        <v>2</v>
      </c>
      <c r="N21" s="123">
        <v>2</v>
      </c>
      <c r="O21" s="123"/>
      <c r="P21" s="18"/>
    </row>
    <row r="22" spans="1:16" ht="12.75">
      <c r="A22" s="28" t="s">
        <v>80</v>
      </c>
      <c r="B22" s="18" t="s">
        <v>231</v>
      </c>
      <c r="C22" s="18" t="s">
        <v>232</v>
      </c>
      <c r="D22" s="123">
        <f t="shared" si="0"/>
        <v>14.8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>
        <v>14.8</v>
      </c>
      <c r="P22" s="18"/>
    </row>
    <row r="23" spans="1:16" ht="12.75">
      <c r="A23" s="28" t="s">
        <v>80</v>
      </c>
      <c r="B23" s="18" t="s">
        <v>213</v>
      </c>
      <c r="C23" s="18" t="s">
        <v>208</v>
      </c>
      <c r="D23" s="123">
        <f t="shared" si="0"/>
        <v>232</v>
      </c>
      <c r="E23" s="123"/>
      <c r="F23" s="123"/>
      <c r="G23" s="123"/>
      <c r="H23" s="123"/>
      <c r="I23" s="123"/>
      <c r="J23" s="123"/>
      <c r="K23" s="123"/>
      <c r="L23" s="123">
        <v>64</v>
      </c>
      <c r="M23" s="123">
        <v>88</v>
      </c>
      <c r="N23" s="123"/>
      <c r="O23" s="123">
        <v>80</v>
      </c>
      <c r="P23" s="18"/>
    </row>
    <row r="24" spans="1:16" ht="12.75">
      <c r="A24" s="28"/>
      <c r="B24" s="18"/>
      <c r="C24" s="18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8"/>
    </row>
    <row r="25" spans="1:16" ht="12.75">
      <c r="A25" s="28" t="s">
        <v>223</v>
      </c>
      <c r="B25" s="18" t="s">
        <v>213</v>
      </c>
      <c r="C25" s="18" t="s">
        <v>208</v>
      </c>
      <c r="D25" s="123">
        <f t="shared" si="0"/>
        <v>812</v>
      </c>
      <c r="E25" s="123">
        <v>90</v>
      </c>
      <c r="F25" s="123">
        <v>149.6</v>
      </c>
      <c r="G25" s="123">
        <v>108.8</v>
      </c>
      <c r="H25" s="123">
        <v>68</v>
      </c>
      <c r="I25" s="123">
        <v>70</v>
      </c>
      <c r="J25" s="123">
        <v>88</v>
      </c>
      <c r="K25" s="123">
        <v>68</v>
      </c>
      <c r="L25" s="123">
        <v>64</v>
      </c>
      <c r="M25" s="123"/>
      <c r="N25" s="123">
        <v>105.6</v>
      </c>
      <c r="O25" s="123"/>
      <c r="P25" s="18"/>
    </row>
    <row r="26" spans="1:16" ht="12.75">
      <c r="A26" s="28" t="s">
        <v>236</v>
      </c>
      <c r="B26" s="18" t="s">
        <v>235</v>
      </c>
      <c r="C26" s="18" t="s">
        <v>24</v>
      </c>
      <c r="D26" s="123">
        <f t="shared" si="0"/>
        <v>71.1</v>
      </c>
      <c r="E26" s="123"/>
      <c r="F26" s="123"/>
      <c r="G26" s="123"/>
      <c r="H26" s="123"/>
      <c r="I26" s="123"/>
      <c r="J26" s="123">
        <v>8</v>
      </c>
      <c r="K26" s="123">
        <v>16</v>
      </c>
      <c r="L26" s="123">
        <v>14.4</v>
      </c>
      <c r="M26" s="123">
        <v>16</v>
      </c>
      <c r="N26" s="123">
        <v>16.7</v>
      </c>
      <c r="O26" s="123"/>
      <c r="P26" s="18"/>
    </row>
    <row r="27" spans="1:16" ht="12.75">
      <c r="A27" s="28">
        <v>1.5</v>
      </c>
      <c r="B27" s="18" t="s">
        <v>185</v>
      </c>
      <c r="C27" s="18" t="s">
        <v>24</v>
      </c>
      <c r="D27" s="123">
        <f t="shared" si="0"/>
        <v>46.5</v>
      </c>
      <c r="E27" s="123"/>
      <c r="F27" s="123"/>
      <c r="G27" s="123"/>
      <c r="H27" s="123"/>
      <c r="I27" s="123"/>
      <c r="J27" s="123"/>
      <c r="K27" s="123"/>
      <c r="L27" s="123"/>
      <c r="M27" s="123">
        <v>10.4</v>
      </c>
      <c r="N27" s="123">
        <v>25.9</v>
      </c>
      <c r="O27" s="123">
        <v>10.2</v>
      </c>
      <c r="P27" s="18"/>
    </row>
    <row r="28" spans="1:16" ht="12.75">
      <c r="A28" s="28" t="s">
        <v>184</v>
      </c>
      <c r="B28" s="18" t="s">
        <v>183</v>
      </c>
      <c r="C28" s="18" t="s">
        <v>24</v>
      </c>
      <c r="D28" s="123">
        <f t="shared" si="0"/>
        <v>91.6</v>
      </c>
      <c r="E28" s="123"/>
      <c r="F28" s="123"/>
      <c r="G28" s="123"/>
      <c r="H28" s="123"/>
      <c r="I28" s="123"/>
      <c r="J28" s="123"/>
      <c r="K28" s="123">
        <v>16</v>
      </c>
      <c r="L28" s="123">
        <v>30</v>
      </c>
      <c r="M28" s="123">
        <v>13.2</v>
      </c>
      <c r="N28" s="123">
        <v>26.4</v>
      </c>
      <c r="O28" s="123">
        <v>6</v>
      </c>
      <c r="P28" s="18"/>
    </row>
    <row r="29" spans="5:15" ht="12.75">
      <c r="E29" t="s">
        <v>191</v>
      </c>
      <c r="F29" t="s">
        <v>192</v>
      </c>
      <c r="G29" t="s">
        <v>193</v>
      </c>
      <c r="H29" t="s">
        <v>194</v>
      </c>
      <c r="I29" t="s">
        <v>195</v>
      </c>
      <c r="J29" t="s">
        <v>196</v>
      </c>
      <c r="K29" t="s">
        <v>197</v>
      </c>
      <c r="L29" t="s">
        <v>198</v>
      </c>
      <c r="M29" t="s">
        <v>199</v>
      </c>
      <c r="N29" t="s">
        <v>200</v>
      </c>
      <c r="O29" t="s">
        <v>201</v>
      </c>
    </row>
    <row r="30" spans="5:15" ht="12.75">
      <c r="E30" s="122">
        <f>SUM(E2:E29)</f>
        <v>90</v>
      </c>
      <c r="F30" s="122">
        <f aca="true" t="shared" si="1" ref="F30:O30">SUM(F2:F29)</f>
        <v>293.6</v>
      </c>
      <c r="G30" s="122">
        <f t="shared" si="1"/>
        <v>713.1999999999998</v>
      </c>
      <c r="H30" s="122">
        <f t="shared" si="1"/>
        <v>435.50000000000006</v>
      </c>
      <c r="I30" s="122">
        <f t="shared" si="1"/>
        <v>502.29999999999995</v>
      </c>
      <c r="J30" s="122">
        <f t="shared" si="1"/>
        <v>721.6999999999999</v>
      </c>
      <c r="K30" s="122">
        <f t="shared" si="1"/>
        <v>652.5999999999999</v>
      </c>
      <c r="L30" s="122">
        <f t="shared" si="1"/>
        <v>800.1999999999999</v>
      </c>
      <c r="M30" s="122">
        <f t="shared" si="1"/>
        <v>699.1999999999999</v>
      </c>
      <c r="N30" s="122">
        <f t="shared" si="1"/>
        <v>714.5</v>
      </c>
      <c r="O30" s="122">
        <f t="shared" si="1"/>
        <v>708.5</v>
      </c>
    </row>
  </sheetData>
  <sheetProtection/>
  <printOptions/>
  <pageMargins left="0.75" right="0.75" top="1" bottom="1" header="0.5" footer="0.5"/>
  <pageSetup fitToHeight="1" fitToWidth="1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R19" sqref="R19"/>
    </sheetView>
  </sheetViews>
  <sheetFormatPr defaultColWidth="10.875" defaultRowHeight="12.75"/>
  <cols>
    <col min="1" max="1" width="8.375" style="5" customWidth="1"/>
    <col min="2" max="2" width="16.75390625" style="6" customWidth="1"/>
    <col min="3" max="3" width="6.125" style="6" customWidth="1"/>
    <col min="4" max="15" width="4.875" style="2" customWidth="1"/>
    <col min="16" max="16" width="6.125" style="6" customWidth="1"/>
    <col min="17" max="16384" width="10.875" style="6" customWidth="1"/>
  </cols>
  <sheetData>
    <row r="1" spans="1:15" s="9" customFormat="1" ht="15.75">
      <c r="A1" s="31" t="s">
        <v>89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ht="13.5">
      <c r="A2" s="77"/>
      <c r="B2" s="78"/>
      <c r="C2" s="78"/>
      <c r="D2" s="128" t="s">
        <v>254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78"/>
    </row>
    <row r="3" spans="1:16" ht="12.75">
      <c r="A3" s="77" t="s">
        <v>103</v>
      </c>
      <c r="B3" s="78" t="s">
        <v>31</v>
      </c>
      <c r="C3" s="78"/>
      <c r="D3" s="129" t="s">
        <v>181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78"/>
    </row>
    <row r="4" spans="1:16" ht="12.75">
      <c r="A4" s="77"/>
      <c r="B4" s="78"/>
      <c r="C4" s="79" t="s">
        <v>166</v>
      </c>
      <c r="D4" s="130" t="s">
        <v>46</v>
      </c>
      <c r="E4" s="131"/>
      <c r="F4" s="131"/>
      <c r="G4" s="130" t="s">
        <v>47</v>
      </c>
      <c r="H4" s="131"/>
      <c r="I4" s="131"/>
      <c r="J4" s="132" t="s">
        <v>48</v>
      </c>
      <c r="K4" s="132"/>
      <c r="L4" s="132"/>
      <c r="M4" s="132" t="s">
        <v>49</v>
      </c>
      <c r="N4" s="132"/>
      <c r="O4" s="132"/>
      <c r="P4" s="51" t="s">
        <v>165</v>
      </c>
    </row>
    <row r="5" spans="1:16" ht="12.75">
      <c r="A5" s="77"/>
      <c r="B5" s="78"/>
      <c r="C5" s="79"/>
      <c r="D5" s="70" t="s">
        <v>143</v>
      </c>
      <c r="E5" s="70" t="s">
        <v>144</v>
      </c>
      <c r="F5" s="70" t="s">
        <v>145</v>
      </c>
      <c r="G5" s="70" t="s">
        <v>143</v>
      </c>
      <c r="H5" s="70" t="s">
        <v>144</v>
      </c>
      <c r="I5" s="70" t="s">
        <v>145</v>
      </c>
      <c r="J5" s="25" t="s">
        <v>143</v>
      </c>
      <c r="K5" s="25" t="s">
        <v>144</v>
      </c>
      <c r="L5" s="25" t="s">
        <v>145</v>
      </c>
      <c r="M5" s="25" t="s">
        <v>143</v>
      </c>
      <c r="N5" s="25" t="s">
        <v>144</v>
      </c>
      <c r="O5" s="25" t="s">
        <v>145</v>
      </c>
      <c r="P5" s="51"/>
    </row>
    <row r="6" spans="1:16" ht="15.75">
      <c r="A6" s="80">
        <v>1</v>
      </c>
      <c r="B6" s="81" t="s">
        <v>102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5.75">
      <c r="A7" s="80" t="s">
        <v>1</v>
      </c>
      <c r="B7" s="8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s="7" customFormat="1" ht="12.75">
      <c r="A8" s="82">
        <v>1.1</v>
      </c>
      <c r="B8" s="83" t="s">
        <v>53</v>
      </c>
      <c r="C8" s="70">
        <f aca="true" t="shared" si="0" ref="C8:C15">D8+E8+F8+G8+H8+I8</f>
        <v>9</v>
      </c>
      <c r="D8" s="70">
        <f>'1.1'!F$11</f>
        <v>0.9</v>
      </c>
      <c r="E8" s="70">
        <f>'1.1'!G$11</f>
        <v>0.5</v>
      </c>
      <c r="F8" s="70">
        <f>'1.1'!H$11</f>
        <v>3</v>
      </c>
      <c r="G8" s="70">
        <f>'1.1'!I$11</f>
        <v>0.5</v>
      </c>
      <c r="H8" s="70">
        <f>'1.1'!J$11</f>
        <v>2.1</v>
      </c>
      <c r="I8" s="70">
        <f>'1.1'!K$11</f>
        <v>2</v>
      </c>
      <c r="J8" s="70">
        <f>'1.1'!L$11</f>
        <v>3.3</v>
      </c>
      <c r="K8" s="70">
        <f>'1.1'!M$11</f>
        <v>2.25</v>
      </c>
      <c r="L8" s="70">
        <f>'1.1'!N$11</f>
        <v>0</v>
      </c>
      <c r="M8" s="70">
        <f>'1.1'!O$11</f>
        <v>0</v>
      </c>
      <c r="N8" s="70">
        <f>'1.1'!P$11</f>
        <v>0</v>
      </c>
      <c r="O8" s="70">
        <f>'1.1'!Q$11</f>
        <v>0</v>
      </c>
      <c r="P8" s="70">
        <f>J8+K8+L8+M8+N8+O8</f>
        <v>5.55</v>
      </c>
    </row>
    <row r="9" spans="1:16" s="7" customFormat="1" ht="12.75">
      <c r="A9" s="82">
        <v>1.2</v>
      </c>
      <c r="B9" s="83" t="s">
        <v>77</v>
      </c>
      <c r="C9" s="70">
        <f t="shared" si="0"/>
        <v>4.05</v>
      </c>
      <c r="D9" s="70">
        <f>'1.2 '!F$13</f>
        <v>0.5</v>
      </c>
      <c r="E9" s="70">
        <f>'1.2 '!G$13</f>
        <v>1.0499999999999998</v>
      </c>
      <c r="F9" s="70">
        <f>'1.2 '!H$13</f>
        <v>2.5</v>
      </c>
      <c r="G9" s="70">
        <f>'1.2 '!I$13</f>
        <v>0</v>
      </c>
      <c r="H9" s="70">
        <f>'1.2 '!J$13</f>
        <v>0</v>
      </c>
      <c r="I9" s="70">
        <f>'1.2 '!K$13</f>
        <v>0</v>
      </c>
      <c r="J9" s="70">
        <f>'1.2 '!L$13</f>
        <v>1.5499999999999998</v>
      </c>
      <c r="K9" s="70">
        <f>'1.2 '!M$13</f>
        <v>0.9500000000000001</v>
      </c>
      <c r="L9" s="70">
        <f>'1.2 '!N$13</f>
        <v>1</v>
      </c>
      <c r="M9" s="70">
        <f>'1.2 '!O$13</f>
        <v>0</v>
      </c>
      <c r="N9" s="70">
        <f>'1.2 '!P$13</f>
        <v>0</v>
      </c>
      <c r="O9" s="70">
        <f>'1.2 '!Q$13</f>
        <v>0.5</v>
      </c>
      <c r="P9" s="70">
        <f>J9+K9+L9+M9+N9+O9</f>
        <v>4</v>
      </c>
    </row>
    <row r="10" spans="1:16" s="7" customFormat="1" ht="12.75">
      <c r="A10" s="82" t="s">
        <v>255</v>
      </c>
      <c r="B10" s="83" t="s">
        <v>164</v>
      </c>
      <c r="C10" s="70"/>
      <c r="D10" s="70">
        <f>'1.3 '!D$14</f>
        <v>0</v>
      </c>
      <c r="E10" s="70">
        <f>'1.3 '!E$14</f>
        <v>1</v>
      </c>
      <c r="F10" s="70">
        <f>'1.3 '!F$14</f>
        <v>0</v>
      </c>
      <c r="G10" s="70">
        <f>'1.3 '!G$14</f>
        <v>0</v>
      </c>
      <c r="H10" s="70">
        <f>'1.3 '!H$14</f>
        <v>0.1</v>
      </c>
      <c r="I10" s="70">
        <f>'1.3 '!I$14</f>
        <v>0</v>
      </c>
      <c r="J10" s="70">
        <f>'1.3 '!J$14</f>
        <v>0.44999999999999996</v>
      </c>
      <c r="K10" s="70">
        <f>'1.3 '!K$14</f>
        <v>3.5</v>
      </c>
      <c r="L10" s="70">
        <f>'1.3 '!L$14</f>
        <v>0</v>
      </c>
      <c r="M10" s="70">
        <f>'1.3 '!M$14</f>
        <v>0</v>
      </c>
      <c r="N10" s="70">
        <f>'1.3 '!N$14</f>
        <v>3</v>
      </c>
      <c r="O10" s="70">
        <f>'1.3 '!O$14</f>
        <v>0</v>
      </c>
      <c r="P10" s="70">
        <f>J10+K10+L10+M10+N10+O10</f>
        <v>6.95</v>
      </c>
    </row>
    <row r="11" spans="1:16" s="7" customFormat="1" ht="12.75">
      <c r="A11" s="82">
        <v>1.3</v>
      </c>
      <c r="B11" s="83" t="s">
        <v>163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s="7" customFormat="1" ht="12.75">
      <c r="A12" s="82" t="s">
        <v>256</v>
      </c>
      <c r="B12" s="83" t="s">
        <v>259</v>
      </c>
      <c r="C12" s="70">
        <f t="shared" si="0"/>
        <v>16.199999999999996</v>
      </c>
      <c r="D12" s="70">
        <f>'1.4 '!D$17</f>
        <v>0</v>
      </c>
      <c r="E12" s="70">
        <f>'1.4 '!E$17</f>
        <v>10.499999999999998</v>
      </c>
      <c r="F12" s="70">
        <f>'1.4 '!F$17</f>
        <v>4.5</v>
      </c>
      <c r="G12" s="70">
        <f>'1.4 '!G$17</f>
        <v>0</v>
      </c>
      <c r="H12" s="70">
        <f>'1.4 '!H$17</f>
        <v>0.2</v>
      </c>
      <c r="I12" s="70">
        <f>'1.4 '!I$17</f>
        <v>1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f>J12+K12+L12+M12+N12+O12</f>
        <v>0</v>
      </c>
    </row>
    <row r="13" spans="1:16" s="7" customFormat="1" ht="12.75">
      <c r="A13" s="82">
        <v>1.4</v>
      </c>
      <c r="B13" s="83" t="s">
        <v>261</v>
      </c>
      <c r="C13" s="70"/>
      <c r="D13" s="70"/>
      <c r="E13" s="70"/>
      <c r="F13" s="70"/>
      <c r="G13" s="70"/>
      <c r="H13" s="70"/>
      <c r="I13" s="70"/>
      <c r="J13" s="25"/>
      <c r="K13" s="25"/>
      <c r="L13" s="25"/>
      <c r="M13" s="25"/>
      <c r="N13" s="25"/>
      <c r="O13" s="25"/>
      <c r="P13" s="25"/>
    </row>
    <row r="14" spans="1:16" s="7" customFormat="1" ht="12.75">
      <c r="A14" s="82">
        <v>1.5</v>
      </c>
      <c r="B14" s="83" t="s">
        <v>260</v>
      </c>
      <c r="C14" s="70">
        <f t="shared" si="0"/>
        <v>5.9</v>
      </c>
      <c r="D14" s="70">
        <f>'1.5 - old'!D$14</f>
        <v>5.9</v>
      </c>
      <c r="E14" s="70">
        <f>'1.5 - old'!E$14</f>
        <v>0</v>
      </c>
      <c r="F14" s="70">
        <f>'1.5 - old'!F$14</f>
        <v>0</v>
      </c>
      <c r="G14" s="70"/>
      <c r="H14" s="70"/>
      <c r="I14" s="70"/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f>J14+K14+L14+M14+N14+O14</f>
        <v>0</v>
      </c>
    </row>
    <row r="15" spans="1:16" ht="12.75">
      <c r="A15" s="77">
        <v>1.5</v>
      </c>
      <c r="B15" s="78" t="s">
        <v>262</v>
      </c>
      <c r="C15" s="70">
        <f t="shared" si="0"/>
        <v>1.9999999999999998</v>
      </c>
      <c r="D15" s="70">
        <f>'1.5 - old'!G$14</f>
        <v>1.2999999999999998</v>
      </c>
      <c r="E15" s="70">
        <f>'1.5 - old'!H$14</f>
        <v>0</v>
      </c>
      <c r="F15" s="70">
        <f>'1.5 - old'!I$14</f>
        <v>0.7</v>
      </c>
      <c r="G15" s="70"/>
      <c r="H15" s="70"/>
      <c r="I15" s="70"/>
      <c r="J15" s="25">
        <f>'1.5 - old'!J$14</f>
        <v>2.4</v>
      </c>
      <c r="K15" s="25">
        <f>'1.5 - old'!K$14</f>
        <v>4.5</v>
      </c>
      <c r="L15" s="25">
        <f>'1.5 - old'!L$14</f>
        <v>0</v>
      </c>
      <c r="M15" s="25">
        <f>'1.5 - old'!M$14</f>
        <v>1</v>
      </c>
      <c r="N15" s="25">
        <f>'1.5 - old'!N$14</f>
        <v>0</v>
      </c>
      <c r="O15" s="25">
        <f>'1.5 - old'!O$14</f>
        <v>1.7</v>
      </c>
      <c r="P15" s="25">
        <f>J15+K15+L15+M15+N15+O15</f>
        <v>9.6</v>
      </c>
    </row>
    <row r="16" spans="1:16" ht="12.75">
      <c r="A16" s="77"/>
      <c r="B16" s="78"/>
      <c r="C16" s="91"/>
      <c r="D16" s="89"/>
      <c r="E16" s="89"/>
      <c r="F16" s="89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2.75">
      <c r="A17" s="77"/>
      <c r="B17" s="84" t="s">
        <v>108</v>
      </c>
      <c r="C17" s="70">
        <f>I17+H17+G17+F17+E17+D17</f>
        <v>36.25</v>
      </c>
      <c r="D17" s="70">
        <f>D8+D9+D12+D14+D10</f>
        <v>7.300000000000001</v>
      </c>
      <c r="E17" s="70">
        <f aca="true" t="shared" si="1" ref="E17:O17">E8+E9+E12+E14+E10</f>
        <v>13.049999999999997</v>
      </c>
      <c r="F17" s="70">
        <f t="shared" si="1"/>
        <v>10</v>
      </c>
      <c r="G17" s="70">
        <f t="shared" si="1"/>
        <v>0.5</v>
      </c>
      <c r="H17" s="70">
        <f t="shared" si="1"/>
        <v>2.4000000000000004</v>
      </c>
      <c r="I17" s="70">
        <f t="shared" si="1"/>
        <v>3</v>
      </c>
      <c r="J17" s="70">
        <f t="shared" si="1"/>
        <v>5.3</v>
      </c>
      <c r="K17" s="70">
        <f t="shared" si="1"/>
        <v>6.7</v>
      </c>
      <c r="L17" s="70">
        <f t="shared" si="1"/>
        <v>1</v>
      </c>
      <c r="M17" s="70">
        <f t="shared" si="1"/>
        <v>0</v>
      </c>
      <c r="N17" s="70">
        <f t="shared" si="1"/>
        <v>3</v>
      </c>
      <c r="O17" s="70">
        <f t="shared" si="1"/>
        <v>0.5</v>
      </c>
      <c r="P17" s="70">
        <f>SUM(J17:O17)</f>
        <v>16.5</v>
      </c>
    </row>
    <row r="18" spans="1:16" ht="12.75">
      <c r="A18" s="77"/>
      <c r="B18" s="84" t="s">
        <v>109</v>
      </c>
      <c r="C18" s="70">
        <f>C13+C15</f>
        <v>1.9999999999999998</v>
      </c>
      <c r="D18" s="70">
        <f>D13+D15</f>
        <v>1.2999999999999998</v>
      </c>
      <c r="E18" s="70">
        <f aca="true" t="shared" si="2" ref="E18:P18">E13+E15</f>
        <v>0</v>
      </c>
      <c r="F18" s="70">
        <f t="shared" si="2"/>
        <v>0.7</v>
      </c>
      <c r="G18" s="70">
        <f t="shared" si="2"/>
        <v>0</v>
      </c>
      <c r="H18" s="70">
        <f t="shared" si="2"/>
        <v>0</v>
      </c>
      <c r="I18" s="70">
        <f t="shared" si="2"/>
        <v>0</v>
      </c>
      <c r="J18" s="25">
        <f t="shared" si="2"/>
        <v>2.4</v>
      </c>
      <c r="K18" s="25">
        <f t="shared" si="2"/>
        <v>4.5</v>
      </c>
      <c r="L18" s="25">
        <f t="shared" si="2"/>
        <v>0</v>
      </c>
      <c r="M18" s="25">
        <f t="shared" si="2"/>
        <v>1</v>
      </c>
      <c r="N18" s="25">
        <f t="shared" si="2"/>
        <v>0</v>
      </c>
      <c r="O18" s="25">
        <f t="shared" si="2"/>
        <v>1.7</v>
      </c>
      <c r="P18" s="25">
        <f t="shared" si="2"/>
        <v>9.6</v>
      </c>
    </row>
    <row r="19" spans="1:16" ht="12.75">
      <c r="A19" s="77"/>
      <c r="B19" s="84" t="s">
        <v>2</v>
      </c>
      <c r="C19" s="85">
        <f>C18+C17</f>
        <v>38.25</v>
      </c>
      <c r="D19" s="70">
        <f>D18+D17</f>
        <v>8.600000000000001</v>
      </c>
      <c r="E19" s="70">
        <f aca="true" t="shared" si="3" ref="E19:P19">E18+E17</f>
        <v>13.049999999999997</v>
      </c>
      <c r="F19" s="70">
        <f t="shared" si="3"/>
        <v>10.7</v>
      </c>
      <c r="G19" s="70">
        <f t="shared" si="3"/>
        <v>0.5</v>
      </c>
      <c r="H19" s="70">
        <f t="shared" si="3"/>
        <v>2.4000000000000004</v>
      </c>
      <c r="I19" s="70">
        <f t="shared" si="3"/>
        <v>3</v>
      </c>
      <c r="J19" s="70">
        <f t="shared" si="3"/>
        <v>7.699999999999999</v>
      </c>
      <c r="K19" s="70">
        <f t="shared" si="3"/>
        <v>11.2</v>
      </c>
      <c r="L19" s="70">
        <f t="shared" si="3"/>
        <v>1</v>
      </c>
      <c r="M19" s="70">
        <f t="shared" si="3"/>
        <v>1</v>
      </c>
      <c r="N19" s="70">
        <f t="shared" si="3"/>
        <v>3</v>
      </c>
      <c r="O19" s="70">
        <f t="shared" si="3"/>
        <v>2.2</v>
      </c>
      <c r="P19" s="85">
        <f t="shared" si="3"/>
        <v>26.1</v>
      </c>
    </row>
    <row r="20" spans="1:16" ht="12.75">
      <c r="A20" s="77"/>
      <c r="B20" s="84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12.75">
      <c r="A21" s="77"/>
      <c r="B21" s="84" t="s">
        <v>51</v>
      </c>
      <c r="C21" s="52">
        <v>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6" ht="12.75">
      <c r="A22" s="77"/>
      <c r="B22" s="84" t="s">
        <v>263</v>
      </c>
      <c r="C22" s="73">
        <f>D22+E22+F22+G22+H22+I22</f>
        <v>10875</v>
      </c>
      <c r="D22" s="93">
        <f>D17*$C$21*Rates!$B$26</f>
        <v>2190</v>
      </c>
      <c r="E22" s="93">
        <f>E17*$C$21*Rates!$B$26</f>
        <v>3914.999999999999</v>
      </c>
      <c r="F22" s="93">
        <f>F17*$C$21*Rates!$B$26</f>
        <v>3000</v>
      </c>
      <c r="G22" s="93">
        <f>G17*$C$21*Rates!$B$26</f>
        <v>150</v>
      </c>
      <c r="H22" s="93">
        <f>H17*$C$21*Rates!$B$26</f>
        <v>720.0000000000001</v>
      </c>
      <c r="I22" s="93">
        <f>I17*$C$21*Rates!$B$26</f>
        <v>900</v>
      </c>
      <c r="J22" s="93">
        <f>J17*$C$21*Rates!$B$28</f>
        <v>1590</v>
      </c>
      <c r="K22" s="93">
        <f>K17*$C$21*Rates!$B$28</f>
        <v>2010</v>
      </c>
      <c r="L22" s="93">
        <f>L17*$C$21*Rates!$B$28</f>
        <v>300</v>
      </c>
      <c r="M22" s="93">
        <f>M17*$C$21*Rates!$B$29</f>
        <v>0</v>
      </c>
      <c r="N22" s="93">
        <f>N17*$C$21*Rates!$B$29</f>
        <v>450</v>
      </c>
      <c r="O22" s="93">
        <f>O17*$C$21*Rates!$B$29</f>
        <v>75</v>
      </c>
      <c r="P22" s="73">
        <f>J22+K22+L22+M22+N22+O22</f>
        <v>4425</v>
      </c>
    </row>
    <row r="23" spans="1:16" ht="12.75">
      <c r="A23" s="77"/>
      <c r="B23" s="84" t="s">
        <v>106</v>
      </c>
      <c r="C23" s="73">
        <f>D23+E23+F23+G23+H23+I23</f>
        <v>600</v>
      </c>
      <c r="D23" s="93">
        <f>D18*$C$21*Rates!$B$26</f>
        <v>389.99999999999994</v>
      </c>
      <c r="E23" s="93">
        <f>E18*$C$21*Rates!$B$26</f>
        <v>0</v>
      </c>
      <c r="F23" s="93">
        <f>F18*$C$21*Rates!$B$26</f>
        <v>210</v>
      </c>
      <c r="G23" s="93">
        <f>G18*$C$21*Rates!$B$26</f>
        <v>0</v>
      </c>
      <c r="H23" s="93">
        <f>H18*$C$21*Rates!$B$26</f>
        <v>0</v>
      </c>
      <c r="I23" s="93">
        <f>I18*$C$21*Rates!$B$26</f>
        <v>0</v>
      </c>
      <c r="J23" s="94">
        <f>J18*$C$21*Rates!$B$26</f>
        <v>720</v>
      </c>
      <c r="K23" s="94">
        <f>K18*$C$21*Rates!$B$26</f>
        <v>1350</v>
      </c>
      <c r="L23" s="94">
        <f>L18*$C$21*Rates!$B$26</f>
        <v>0</v>
      </c>
      <c r="M23" s="94">
        <f>M18*$C$21*Rates!$B$26</f>
        <v>300</v>
      </c>
      <c r="N23" s="94">
        <f>N18*$C$21*Rates!$B$26</f>
        <v>0</v>
      </c>
      <c r="O23" s="94">
        <f>O18*$C$21*Rates!$B$26</f>
        <v>510</v>
      </c>
      <c r="P23" s="27">
        <f>J23+K23+L23+M23+N23+O23</f>
        <v>2880</v>
      </c>
    </row>
    <row r="24" spans="1:16" ht="12.75">
      <c r="A24" s="77"/>
      <c r="B24" s="84" t="s">
        <v>107</v>
      </c>
      <c r="C24" s="92">
        <f>C23+C22</f>
        <v>11475</v>
      </c>
      <c r="D24" s="95">
        <f aca="true" t="shared" si="4" ref="D24:P24">D23+D22</f>
        <v>2580</v>
      </c>
      <c r="E24" s="95">
        <f t="shared" si="4"/>
        <v>3914.999999999999</v>
      </c>
      <c r="F24" s="95">
        <f t="shared" si="4"/>
        <v>3210</v>
      </c>
      <c r="G24" s="95">
        <f t="shared" si="4"/>
        <v>150</v>
      </c>
      <c r="H24" s="95">
        <f t="shared" si="4"/>
        <v>720.0000000000001</v>
      </c>
      <c r="I24" s="95">
        <f t="shared" si="4"/>
        <v>900</v>
      </c>
      <c r="J24" s="95">
        <f t="shared" si="4"/>
        <v>2310</v>
      </c>
      <c r="K24" s="95">
        <f t="shared" si="4"/>
        <v>3360</v>
      </c>
      <c r="L24" s="95">
        <f t="shared" si="4"/>
        <v>300</v>
      </c>
      <c r="M24" s="95">
        <f t="shared" si="4"/>
        <v>300</v>
      </c>
      <c r="N24" s="95">
        <f t="shared" si="4"/>
        <v>450</v>
      </c>
      <c r="O24" s="95">
        <f t="shared" si="4"/>
        <v>585</v>
      </c>
      <c r="P24" s="92">
        <f t="shared" si="4"/>
        <v>7305</v>
      </c>
    </row>
    <row r="25" spans="1:16" ht="12.75">
      <c r="A25" s="86"/>
      <c r="B25" s="87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ht="13.5" customHeight="1"/>
    <row r="27" spans="4:15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s="13" customFormat="1" ht="124.5">
      <c r="A28" s="59" t="s">
        <v>142</v>
      </c>
      <c r="B28" s="60"/>
      <c r="C28" s="60" t="s">
        <v>175</v>
      </c>
      <c r="D28" s="60" t="s">
        <v>64</v>
      </c>
      <c r="E28" s="60" t="s">
        <v>45</v>
      </c>
      <c r="F28" s="60" t="s">
        <v>242</v>
      </c>
      <c r="G28" s="60" t="s">
        <v>23</v>
      </c>
      <c r="H28" s="60" t="s">
        <v>50</v>
      </c>
      <c r="I28" s="60" t="s">
        <v>38</v>
      </c>
      <c r="K28" s="14"/>
      <c r="L28" s="14" t="s">
        <v>91</v>
      </c>
      <c r="M28" s="14"/>
      <c r="N28" s="14"/>
      <c r="O28" s="14"/>
      <c r="P28" s="14"/>
    </row>
    <row r="29" spans="1:9" ht="12.75">
      <c r="A29" s="62">
        <v>1.1</v>
      </c>
      <c r="B29" s="63" t="s">
        <v>53</v>
      </c>
      <c r="C29" s="64">
        <f>'1.1'!D36</f>
        <v>85</v>
      </c>
      <c r="D29" s="64">
        <f>'1.1'!E36</f>
        <v>60</v>
      </c>
      <c r="E29" s="64">
        <f>'1.1'!F36</f>
        <v>150</v>
      </c>
      <c r="F29" s="64">
        <f>'1.1'!G36</f>
        <v>200</v>
      </c>
      <c r="G29" s="64">
        <f>'1.1'!H36</f>
        <v>0</v>
      </c>
      <c r="H29" s="64">
        <f>'1.1'!I36</f>
        <v>0</v>
      </c>
      <c r="I29" s="64">
        <f aca="true" t="shared" si="5" ref="I29:I34">SUM(C29:H29)</f>
        <v>495</v>
      </c>
    </row>
    <row r="30" spans="1:9" ht="12.75">
      <c r="A30" s="62">
        <v>1.2</v>
      </c>
      <c r="B30" s="63" t="s">
        <v>77</v>
      </c>
      <c r="C30" s="64">
        <f>'1.2 '!D33</f>
        <v>50</v>
      </c>
      <c r="D30" s="64">
        <f>'1.2 '!E33</f>
        <v>0</v>
      </c>
      <c r="E30" s="64">
        <f>'1.2 '!G33</f>
        <v>1300</v>
      </c>
      <c r="F30" s="64">
        <f>'1.2 '!H33</f>
        <v>700</v>
      </c>
      <c r="G30" s="64">
        <f>'1.2 '!I33</f>
        <v>15</v>
      </c>
      <c r="H30" s="64">
        <f>'1.2 '!J33</f>
        <v>0</v>
      </c>
      <c r="I30" s="64">
        <f t="shared" si="5"/>
        <v>2065</v>
      </c>
    </row>
    <row r="31" spans="1:9" ht="12.75">
      <c r="A31" s="62" t="s">
        <v>5</v>
      </c>
      <c r="B31" s="63" t="s">
        <v>104</v>
      </c>
      <c r="C31" s="64">
        <f>'1.3 '!D23</f>
        <v>100</v>
      </c>
      <c r="D31" s="64">
        <f>'1.3 '!E23</f>
        <v>0</v>
      </c>
      <c r="E31" s="64">
        <f>'1.3 '!F23</f>
        <v>0</v>
      </c>
      <c r="F31" s="64">
        <f>'1.3 '!G23</f>
        <v>0</v>
      </c>
      <c r="G31" s="64">
        <f>'1.3 '!H23</f>
        <v>0</v>
      </c>
      <c r="H31" s="64">
        <f>'1.3 '!I23</f>
        <v>0</v>
      </c>
      <c r="I31" s="64">
        <f t="shared" si="5"/>
        <v>100</v>
      </c>
    </row>
    <row r="32" spans="1:15" s="7" customFormat="1" ht="12.75">
      <c r="A32" s="75" t="s">
        <v>4</v>
      </c>
      <c r="B32" s="63" t="s">
        <v>111</v>
      </c>
      <c r="C32" s="96">
        <f>'1.4 '!D29</f>
        <v>63</v>
      </c>
      <c r="D32" s="96">
        <f>'1.4 '!E29</f>
        <v>0</v>
      </c>
      <c r="E32" s="96">
        <f>'1.4 '!F29</f>
        <v>1403</v>
      </c>
      <c r="F32" s="96">
        <f>'1.4 '!G29</f>
        <v>0</v>
      </c>
      <c r="G32" s="96">
        <f>'1.4 '!H29</f>
        <v>50</v>
      </c>
      <c r="H32" s="96">
        <f>'1.4 '!I29</f>
        <v>0</v>
      </c>
      <c r="I32" s="96">
        <f>'1.4 '!J29</f>
        <v>1516</v>
      </c>
      <c r="K32" s="1"/>
      <c r="L32" s="1"/>
      <c r="M32" s="1"/>
      <c r="N32" s="1"/>
      <c r="O32" s="1"/>
    </row>
    <row r="33" spans="1:9" ht="12.75">
      <c r="A33" s="62">
        <v>1.5</v>
      </c>
      <c r="B33" s="63" t="s">
        <v>112</v>
      </c>
      <c r="C33" s="64">
        <f>'1.5 - old'!D22</f>
        <v>50</v>
      </c>
      <c r="D33" s="64">
        <f>'1.5 - old'!E22</f>
        <v>0</v>
      </c>
      <c r="E33" s="64">
        <f>'1.5 - old'!F22</f>
        <v>1324</v>
      </c>
      <c r="F33" s="64">
        <f>'1.5 - old'!G22</f>
        <v>0</v>
      </c>
      <c r="G33" s="64">
        <f>'1.5 - old'!H22</f>
        <v>1070</v>
      </c>
      <c r="H33" s="64">
        <f>'1.5 - old'!I22</f>
        <v>0</v>
      </c>
      <c r="I33" s="64">
        <f t="shared" si="5"/>
        <v>2444</v>
      </c>
    </row>
    <row r="34" spans="1:9" ht="12.75">
      <c r="A34" s="62"/>
      <c r="B34" s="76" t="s">
        <v>37</v>
      </c>
      <c r="C34" s="64">
        <f aca="true" t="shared" si="6" ref="C34:H34">SUM(C29:C33)</f>
        <v>348</v>
      </c>
      <c r="D34" s="64">
        <f t="shared" si="6"/>
        <v>60</v>
      </c>
      <c r="E34" s="64">
        <f t="shared" si="6"/>
        <v>4177</v>
      </c>
      <c r="F34" s="64">
        <f t="shared" si="6"/>
        <v>900</v>
      </c>
      <c r="G34" s="64">
        <f t="shared" si="6"/>
        <v>1135</v>
      </c>
      <c r="H34" s="64">
        <f t="shared" si="6"/>
        <v>0</v>
      </c>
      <c r="I34" s="72">
        <f t="shared" si="5"/>
        <v>6620</v>
      </c>
    </row>
    <row r="37" spans="2:15" ht="12.75">
      <c r="B37" s="74" t="s">
        <v>94</v>
      </c>
      <c r="C37" s="73">
        <f>C22+C23+P22</f>
        <v>15900</v>
      </c>
      <c r="D37" s="20"/>
      <c r="E37" s="20"/>
      <c r="F37" s="20"/>
      <c r="G37" s="20"/>
      <c r="H37" s="20"/>
      <c r="I37" s="20"/>
      <c r="J37" s="19"/>
      <c r="K37" s="19"/>
      <c r="L37" s="19"/>
      <c r="M37" s="19"/>
      <c r="N37" s="19"/>
      <c r="O37"/>
    </row>
    <row r="38" spans="2:15" ht="12.75">
      <c r="B38" s="74" t="s">
        <v>257</v>
      </c>
      <c r="C38" s="73">
        <f>I34</f>
        <v>6620</v>
      </c>
      <c r="D38" s="20"/>
      <c r="E38" s="20"/>
      <c r="F38" s="20"/>
      <c r="G38" s="20"/>
      <c r="H38" s="20"/>
      <c r="I38" s="20"/>
      <c r="J38" s="19"/>
      <c r="K38" s="19"/>
      <c r="L38" s="19"/>
      <c r="M38" s="19"/>
      <c r="N38" s="19"/>
      <c r="O38"/>
    </row>
    <row r="39" spans="2:15" ht="12.75">
      <c r="B39" s="74" t="s">
        <v>258</v>
      </c>
      <c r="C39" s="73">
        <f>C38+C37</f>
        <v>22520</v>
      </c>
      <c r="D39" s="20"/>
      <c r="E39" s="20"/>
      <c r="F39" s="20"/>
      <c r="G39" s="20"/>
      <c r="H39" s="20"/>
      <c r="I39" s="20"/>
      <c r="J39" s="19"/>
      <c r="K39" s="19"/>
      <c r="L39" s="19"/>
      <c r="M39" s="19"/>
      <c r="N39" s="19"/>
      <c r="O39"/>
    </row>
    <row r="40" spans="2:15" ht="12.75">
      <c r="B40" s="74"/>
      <c r="C40" s="73"/>
      <c r="D40" s="20"/>
      <c r="E40" s="20"/>
      <c r="F40" s="20"/>
      <c r="G40" s="20"/>
      <c r="H40" s="20"/>
      <c r="I40" s="20"/>
      <c r="J40" s="19"/>
      <c r="K40" s="19"/>
      <c r="L40" s="19"/>
      <c r="M40" s="19"/>
      <c r="N40" s="19"/>
      <c r="O40"/>
    </row>
    <row r="41" spans="2:15" ht="39">
      <c r="B41" s="88" t="s">
        <v>110</v>
      </c>
      <c r="C41" s="27">
        <f>P23</f>
        <v>2880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sheetProtection/>
  <mergeCells count="6">
    <mergeCell ref="D2:O2"/>
    <mergeCell ref="D3:O3"/>
    <mergeCell ref="D4:F4"/>
    <mergeCell ref="G4:I4"/>
    <mergeCell ref="J4:L4"/>
    <mergeCell ref="M4:O4"/>
  </mergeCells>
  <printOptions/>
  <pageMargins left="0.75" right="0.75" top="1" bottom="1" header="0.5" footer="0.5"/>
  <pageSetup horizontalDpi="1200" verticalDpi="12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Q32" sqref="Q32"/>
    </sheetView>
  </sheetViews>
  <sheetFormatPr defaultColWidth="10.875" defaultRowHeight="12.75"/>
  <cols>
    <col min="1" max="1" width="5.25390625" style="5" customWidth="1"/>
    <col min="2" max="2" width="20.75390625" style="6" customWidth="1"/>
    <col min="3" max="4" width="5.25390625" style="6" customWidth="1"/>
    <col min="5" max="5" width="5.25390625" style="2" customWidth="1"/>
    <col min="6" max="16" width="4.625" style="2" customWidth="1"/>
    <col min="17" max="17" width="4.625" style="0" customWidth="1"/>
    <col min="18" max="16384" width="10.875" style="6" customWidth="1"/>
  </cols>
  <sheetData>
    <row r="1" spans="1:18" ht="15">
      <c r="A1" s="45"/>
      <c r="B1" s="18"/>
      <c r="C1" s="18"/>
      <c r="D1" s="18"/>
      <c r="E1" s="18"/>
      <c r="F1" s="133" t="s">
        <v>162</v>
      </c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/>
    </row>
    <row r="2" spans="1:18" ht="12.75">
      <c r="A2" s="45" t="s">
        <v>103</v>
      </c>
      <c r="B2" s="18" t="s">
        <v>31</v>
      </c>
      <c r="C2" s="18"/>
      <c r="D2" s="18"/>
      <c r="E2" s="18"/>
      <c r="F2" s="135" t="s">
        <v>181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/>
    </row>
    <row r="3" spans="1:18" s="105" customFormat="1" ht="25.5">
      <c r="A3" s="103"/>
      <c r="B3" s="67"/>
      <c r="C3" s="67" t="s">
        <v>96</v>
      </c>
      <c r="D3" s="67" t="s">
        <v>95</v>
      </c>
      <c r="E3" s="67" t="s">
        <v>93</v>
      </c>
      <c r="F3" s="136" t="s">
        <v>46</v>
      </c>
      <c r="G3" s="137"/>
      <c r="H3" s="137"/>
      <c r="I3" s="136" t="s">
        <v>47</v>
      </c>
      <c r="J3" s="137"/>
      <c r="K3" s="137"/>
      <c r="L3" s="136" t="s">
        <v>48</v>
      </c>
      <c r="M3" s="136"/>
      <c r="N3" s="136"/>
      <c r="O3" s="136" t="s">
        <v>49</v>
      </c>
      <c r="P3" s="136"/>
      <c r="Q3" s="136"/>
      <c r="R3" s="104"/>
    </row>
    <row r="4" spans="1:18" ht="12.75">
      <c r="A4" s="45"/>
      <c r="B4" s="18"/>
      <c r="C4" s="18"/>
      <c r="D4" s="18"/>
      <c r="E4" s="18"/>
      <c r="F4" s="41" t="s">
        <v>143</v>
      </c>
      <c r="G4" s="41" t="s">
        <v>144</v>
      </c>
      <c r="H4" s="41" t="s">
        <v>145</v>
      </c>
      <c r="I4" s="41" t="s">
        <v>143</v>
      </c>
      <c r="J4" s="41" t="s">
        <v>144</v>
      </c>
      <c r="K4" s="41" t="s">
        <v>145</v>
      </c>
      <c r="L4" s="41" t="s">
        <v>143</v>
      </c>
      <c r="M4" s="41" t="s">
        <v>144</v>
      </c>
      <c r="N4" s="41" t="s">
        <v>145</v>
      </c>
      <c r="O4" s="41" t="s">
        <v>143</v>
      </c>
      <c r="P4" s="41" t="s">
        <v>144</v>
      </c>
      <c r="Q4" s="41" t="s">
        <v>145</v>
      </c>
      <c r="R4"/>
    </row>
    <row r="5" spans="1:18" ht="15">
      <c r="A5" s="47">
        <v>1.1</v>
      </c>
      <c r="B5" s="48" t="s">
        <v>53</v>
      </c>
      <c r="C5" s="4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/>
    </row>
    <row r="6" spans="1:18" ht="15">
      <c r="A6" s="47" t="s">
        <v>1</v>
      </c>
      <c r="B6" s="48"/>
      <c r="C6" s="48"/>
      <c r="D6" s="18"/>
      <c r="E6" s="18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/>
    </row>
    <row r="7" spans="1:17" s="7" customFormat="1" ht="12.75">
      <c r="A7" s="39" t="s">
        <v>54</v>
      </c>
      <c r="B7" s="40" t="s">
        <v>57</v>
      </c>
      <c r="C7" s="106">
        <f>D7+E7</f>
        <v>7.15</v>
      </c>
      <c r="D7" s="70">
        <f>F7+G7+H7+I7+J7+K7</f>
        <v>4.4</v>
      </c>
      <c r="E7" s="25">
        <f>L7+M7+N7</f>
        <v>2.75</v>
      </c>
      <c r="F7" s="50">
        <v>0.4</v>
      </c>
      <c r="G7" s="50"/>
      <c r="H7" s="50">
        <v>1</v>
      </c>
      <c r="I7" s="50">
        <v>0.5</v>
      </c>
      <c r="J7" s="50">
        <v>1.5</v>
      </c>
      <c r="K7" s="50">
        <v>1</v>
      </c>
      <c r="L7" s="26">
        <v>1</v>
      </c>
      <c r="M7" s="26">
        <v>1.75</v>
      </c>
      <c r="N7" s="26"/>
      <c r="O7" s="69"/>
      <c r="P7" s="69"/>
      <c r="Q7" s="69"/>
    </row>
    <row r="8" spans="1:17" s="7" customFormat="1" ht="12.75">
      <c r="A8" s="39" t="s">
        <v>55</v>
      </c>
      <c r="B8" s="40" t="s">
        <v>77</v>
      </c>
      <c r="C8" s="106">
        <f>D8+E8</f>
        <v>3.4</v>
      </c>
      <c r="D8" s="70">
        <f>F8+G8+H8+I8+J8+K8</f>
        <v>2.4</v>
      </c>
      <c r="E8" s="25">
        <f>L8+M8+N8</f>
        <v>1</v>
      </c>
      <c r="F8" s="50">
        <v>0.4</v>
      </c>
      <c r="G8" s="50">
        <v>0.5</v>
      </c>
      <c r="H8" s="50">
        <v>1</v>
      </c>
      <c r="I8" s="50"/>
      <c r="J8" s="50">
        <v>0.5</v>
      </c>
      <c r="K8" s="50"/>
      <c r="L8" s="26">
        <v>1</v>
      </c>
      <c r="M8" s="26"/>
      <c r="N8" s="26"/>
      <c r="O8" s="69"/>
      <c r="P8" s="69"/>
      <c r="Q8" s="69"/>
    </row>
    <row r="9" spans="1:17" s="7" customFormat="1" ht="12.75">
      <c r="A9" s="39" t="s">
        <v>3</v>
      </c>
      <c r="B9" s="40" t="s">
        <v>21</v>
      </c>
      <c r="C9" s="106">
        <f>D9+E9</f>
        <v>3</v>
      </c>
      <c r="D9" s="70">
        <f>F9+G9+H9+I9+J9+K9</f>
        <v>2</v>
      </c>
      <c r="E9" s="25">
        <f>L9+M9+N9</f>
        <v>1</v>
      </c>
      <c r="F9" s="50"/>
      <c r="G9" s="50"/>
      <c r="H9" s="50">
        <v>1</v>
      </c>
      <c r="I9" s="50"/>
      <c r="J9" s="50"/>
      <c r="K9" s="50">
        <v>1</v>
      </c>
      <c r="L9" s="26">
        <v>0.5</v>
      </c>
      <c r="M9" s="26">
        <v>0.5</v>
      </c>
      <c r="N9" s="26"/>
      <c r="O9" s="69"/>
      <c r="P9" s="69"/>
      <c r="Q9" s="69"/>
    </row>
    <row r="10" spans="1:17" s="7" customFormat="1" ht="12.75">
      <c r="A10" s="39" t="s">
        <v>56</v>
      </c>
      <c r="B10" s="40" t="s">
        <v>0</v>
      </c>
      <c r="C10" s="106">
        <f>D10+E10</f>
        <v>1</v>
      </c>
      <c r="D10" s="70">
        <f>F10+G10+H10+I10+J10+K10</f>
        <v>0.2</v>
      </c>
      <c r="E10" s="25">
        <f>L10+M10+N10</f>
        <v>0.8</v>
      </c>
      <c r="F10" s="50">
        <v>0.1</v>
      </c>
      <c r="G10" s="50"/>
      <c r="H10" s="50"/>
      <c r="I10" s="50"/>
      <c r="J10" s="50">
        <v>0.1</v>
      </c>
      <c r="K10" s="50"/>
      <c r="L10" s="26">
        <v>0.8</v>
      </c>
      <c r="M10" s="26"/>
      <c r="N10" s="26"/>
      <c r="O10" s="69"/>
      <c r="P10" s="69"/>
      <c r="Q10" s="69"/>
    </row>
    <row r="11" spans="1:18" ht="12.75">
      <c r="A11" s="45"/>
      <c r="B11" s="28" t="s">
        <v>67</v>
      </c>
      <c r="C11" s="108">
        <f>D11+E11</f>
        <v>14.55</v>
      </c>
      <c r="D11" s="70">
        <f>SUM(D7:D10)</f>
        <v>9</v>
      </c>
      <c r="E11" s="25">
        <f>SUM(E7:E10)</f>
        <v>5.55</v>
      </c>
      <c r="F11" s="46">
        <f aca="true" t="shared" si="0" ref="F11:N11">SUM(F6:F10)</f>
        <v>0.9</v>
      </c>
      <c r="G11" s="46">
        <f t="shared" si="0"/>
        <v>0.5</v>
      </c>
      <c r="H11" s="46">
        <f t="shared" si="0"/>
        <v>3</v>
      </c>
      <c r="I11" s="46">
        <f t="shared" si="0"/>
        <v>0.5</v>
      </c>
      <c r="J11" s="46">
        <f t="shared" si="0"/>
        <v>2.1</v>
      </c>
      <c r="K11" s="46">
        <f t="shared" si="0"/>
        <v>2</v>
      </c>
      <c r="L11" s="23">
        <f t="shared" si="0"/>
        <v>3.3</v>
      </c>
      <c r="M11" s="23">
        <f t="shared" si="0"/>
        <v>2.25</v>
      </c>
      <c r="N11" s="23">
        <f t="shared" si="0"/>
        <v>0</v>
      </c>
      <c r="O11" s="58"/>
      <c r="P11" s="58"/>
      <c r="Q11" s="58"/>
      <c r="R11"/>
    </row>
    <row r="12" spans="1:18" ht="12.75">
      <c r="A12" s="45"/>
      <c r="B12" s="28" t="s">
        <v>253</v>
      </c>
      <c r="C12" s="107">
        <f>D12+E12</f>
        <v>3905</v>
      </c>
      <c r="D12" s="93">
        <f>F12+G12+H12+I12+J12+K12</f>
        <v>2240</v>
      </c>
      <c r="E12" s="94">
        <f>L12+M12+N12+O12+P12+Q12</f>
        <v>1665</v>
      </c>
      <c r="F12" s="101">
        <f>F11*Rates!$B$26</f>
        <v>270</v>
      </c>
      <c r="G12" s="46">
        <f>G11*Rates!$B$26</f>
        <v>150</v>
      </c>
      <c r="H12" s="46">
        <f>H11*Rates!$B$26</f>
        <v>900</v>
      </c>
      <c r="I12" s="46">
        <f>I11*Rates!$B$27</f>
        <v>100</v>
      </c>
      <c r="J12" s="46">
        <f>J11*Rates!$B$27</f>
        <v>420</v>
      </c>
      <c r="K12" s="46">
        <f>K11*Rates!$B$27</f>
        <v>400</v>
      </c>
      <c r="L12" s="23">
        <f>L11*Rates!$B$28</f>
        <v>990</v>
      </c>
      <c r="M12" s="23">
        <f>M11*Rates!$B$28</f>
        <v>675</v>
      </c>
      <c r="N12" s="23">
        <f>N11*Rates!$B$28</f>
        <v>0</v>
      </c>
      <c r="O12" s="58"/>
      <c r="P12" s="58"/>
      <c r="Q12" s="58"/>
      <c r="R12"/>
    </row>
    <row r="13" spans="1:16" s="7" customFormat="1" ht="12.75">
      <c r="A13" s="10"/>
      <c r="C13" s="37"/>
      <c r="D13" s="37"/>
      <c r="E13" s="4"/>
      <c r="F13" s="4"/>
      <c r="G13" s="4"/>
      <c r="H13" s="4"/>
      <c r="I13" s="4"/>
      <c r="J13" s="4"/>
      <c r="K13"/>
      <c r="L13"/>
      <c r="M13"/>
      <c r="N13"/>
      <c r="O13"/>
      <c r="P13"/>
    </row>
    <row r="14" spans="1:16" s="7" customFormat="1" ht="12.75">
      <c r="A14" s="10"/>
      <c r="C14" s="37"/>
      <c r="D14" s="37"/>
      <c r="E14" s="4"/>
      <c r="F14" s="4"/>
      <c r="G14" s="4"/>
      <c r="H14" s="4"/>
      <c r="I14" s="4"/>
      <c r="J14" s="4"/>
      <c r="K14"/>
      <c r="L14"/>
      <c r="M14"/>
      <c r="N14"/>
      <c r="O14"/>
      <c r="P14"/>
    </row>
    <row r="15" spans="1:16" s="7" customFormat="1" ht="12.75">
      <c r="A15" s="10"/>
      <c r="C15" s="37"/>
      <c r="D15" s="37"/>
      <c r="E15" s="4"/>
      <c r="F15" s="4"/>
      <c r="G15" s="4"/>
      <c r="H15" s="4"/>
      <c r="I15" s="4"/>
      <c r="J15" s="4"/>
      <c r="K15"/>
      <c r="L15"/>
      <c r="M15"/>
      <c r="N15"/>
      <c r="O15"/>
      <c r="P15"/>
    </row>
    <row r="16" spans="1:16" s="7" customFormat="1" ht="12.75">
      <c r="A16" s="10"/>
      <c r="C16" s="37"/>
      <c r="D16" s="37"/>
      <c r="E16" s="4"/>
      <c r="F16" s="4"/>
      <c r="G16" s="4"/>
      <c r="H16" s="4"/>
      <c r="I16" s="4"/>
      <c r="J16" s="4"/>
      <c r="K16"/>
      <c r="L16"/>
      <c r="M16"/>
      <c r="N16"/>
      <c r="O16"/>
      <c r="P16"/>
    </row>
    <row r="17" spans="1:16" s="7" customFormat="1" ht="12.75">
      <c r="A17" s="10"/>
      <c r="C17" s="37"/>
      <c r="D17" s="37"/>
      <c r="E17" s="4"/>
      <c r="F17" s="4"/>
      <c r="G17" s="4"/>
      <c r="H17" s="4"/>
      <c r="I17" s="4"/>
      <c r="J17" s="4"/>
      <c r="K17"/>
      <c r="L17"/>
      <c r="M17"/>
      <c r="N17"/>
      <c r="O17"/>
      <c r="P17"/>
    </row>
    <row r="18" spans="1:16" s="7" customFormat="1" ht="12.75">
      <c r="A18" s="10"/>
      <c r="C18" s="37"/>
      <c r="D18" s="37"/>
      <c r="E18" s="4"/>
      <c r="F18" s="4"/>
      <c r="G18" s="4"/>
      <c r="H18" s="4"/>
      <c r="I18" s="4"/>
      <c r="J18" s="4"/>
      <c r="K18"/>
      <c r="L18"/>
      <c r="M18"/>
      <c r="N18"/>
      <c r="O18"/>
      <c r="P18"/>
    </row>
    <row r="19" spans="1:16" s="7" customFormat="1" ht="12.75">
      <c r="A19" s="10"/>
      <c r="C19" s="37"/>
      <c r="D19" s="37"/>
      <c r="E19" s="4"/>
      <c r="F19" s="4"/>
      <c r="G19" s="4"/>
      <c r="H19" s="4"/>
      <c r="I19" s="4"/>
      <c r="J19" s="4"/>
      <c r="K19"/>
      <c r="L19"/>
      <c r="M19"/>
      <c r="N19"/>
      <c r="O19"/>
      <c r="P19"/>
    </row>
    <row r="20" spans="1:16" s="7" customFormat="1" ht="12.75">
      <c r="A20" s="10"/>
      <c r="C20" s="37"/>
      <c r="D20" s="37"/>
      <c r="E20" s="4"/>
      <c r="F20" s="4"/>
      <c r="G20" s="4"/>
      <c r="H20" s="4"/>
      <c r="I20" s="4"/>
      <c r="J20" s="4"/>
      <c r="K20"/>
      <c r="L20"/>
      <c r="M20"/>
      <c r="N20"/>
      <c r="O20"/>
      <c r="P20"/>
    </row>
    <row r="21" spans="1:16" s="7" customFormat="1" ht="12.75">
      <c r="A21" s="10"/>
      <c r="C21" s="37"/>
      <c r="D21" s="37"/>
      <c r="E21" s="4"/>
      <c r="F21" s="4"/>
      <c r="G21" s="4"/>
      <c r="H21" s="4"/>
      <c r="I21" s="4"/>
      <c r="J21" s="4"/>
      <c r="K21"/>
      <c r="L21"/>
      <c r="M21"/>
      <c r="N21"/>
      <c r="O21"/>
      <c r="P21"/>
    </row>
    <row r="22" spans="1:16" s="7" customFormat="1" ht="12.75">
      <c r="A22" s="10"/>
      <c r="C22" s="37"/>
      <c r="D22" s="37"/>
      <c r="E22" s="4"/>
      <c r="F22" s="4"/>
      <c r="G22" s="4"/>
      <c r="H22" s="4"/>
      <c r="I22" s="4"/>
      <c r="J22" s="4"/>
      <c r="K22"/>
      <c r="L22"/>
      <c r="M22"/>
      <c r="N22"/>
      <c r="O22"/>
      <c r="P22"/>
    </row>
    <row r="23" spans="1:16" s="7" customFormat="1" ht="12.75">
      <c r="A23" s="10"/>
      <c r="C23" s="37"/>
      <c r="D23" s="37"/>
      <c r="E23" s="4"/>
      <c r="F23" s="4"/>
      <c r="G23" s="4"/>
      <c r="H23" s="4"/>
      <c r="I23" s="4"/>
      <c r="J23" s="4"/>
      <c r="K23"/>
      <c r="L23"/>
      <c r="M23"/>
      <c r="N23"/>
      <c r="O23"/>
      <c r="P23"/>
    </row>
    <row r="24" spans="1:16" s="7" customFormat="1" ht="12.75">
      <c r="A24" s="10"/>
      <c r="C24" s="37"/>
      <c r="D24" s="37"/>
      <c r="E24" s="4"/>
      <c r="F24" s="4"/>
      <c r="G24" s="4"/>
      <c r="H24" s="4"/>
      <c r="I24" s="4"/>
      <c r="J24" s="4"/>
      <c r="K24"/>
      <c r="L24"/>
      <c r="M24"/>
      <c r="N24"/>
      <c r="O24"/>
      <c r="P24"/>
    </row>
    <row r="25" spans="1:16" s="7" customFormat="1" ht="12.75">
      <c r="A25" s="10"/>
      <c r="C25" s="37"/>
      <c r="D25" s="37"/>
      <c r="E25" s="4"/>
      <c r="F25" s="4"/>
      <c r="G25" s="4"/>
      <c r="H25" s="4"/>
      <c r="I25" s="4"/>
      <c r="J25" s="4"/>
      <c r="K25"/>
      <c r="L25"/>
      <c r="M25"/>
      <c r="N25"/>
      <c r="O25"/>
      <c r="P25"/>
    </row>
    <row r="26" spans="1:16" s="7" customFormat="1" ht="12.75">
      <c r="A26" s="10"/>
      <c r="C26" s="37"/>
      <c r="D26" s="37"/>
      <c r="E26" s="4"/>
      <c r="F26" s="4"/>
      <c r="G26" s="4"/>
      <c r="H26" s="4"/>
      <c r="I26" s="4"/>
      <c r="J26" s="4"/>
      <c r="K26"/>
      <c r="L26"/>
      <c r="M26"/>
      <c r="N26"/>
      <c r="O26"/>
      <c r="P26"/>
    </row>
    <row r="27" spans="1:16" s="7" customFormat="1" ht="12.75">
      <c r="A27" s="10"/>
      <c r="C27" s="37"/>
      <c r="D27" s="37"/>
      <c r="E27" s="4"/>
      <c r="F27" s="4"/>
      <c r="G27" s="4"/>
      <c r="H27" s="4"/>
      <c r="I27" s="4"/>
      <c r="J27" s="4"/>
      <c r="K27"/>
      <c r="L27"/>
      <c r="M27"/>
      <c r="N27"/>
      <c r="O27"/>
      <c r="P27"/>
    </row>
    <row r="28" spans="1:16" s="7" customFormat="1" ht="12.75">
      <c r="A28" s="10"/>
      <c r="C28" s="37"/>
      <c r="D28" s="37"/>
      <c r="E28" s="4"/>
      <c r="F28" s="4"/>
      <c r="G28" s="4"/>
      <c r="H28" s="4"/>
      <c r="I28" s="4"/>
      <c r="J28" s="4"/>
      <c r="K28"/>
      <c r="L28"/>
      <c r="M28"/>
      <c r="N28"/>
      <c r="O28"/>
      <c r="P28"/>
    </row>
    <row r="29" spans="1:16" s="7" customFormat="1" ht="12.75">
      <c r="A29" s="10"/>
      <c r="C29" s="37"/>
      <c r="D29" s="37"/>
      <c r="E29" s="4"/>
      <c r="F29" s="4"/>
      <c r="G29" s="4"/>
      <c r="H29" s="4"/>
      <c r="I29" s="4"/>
      <c r="J29" s="4"/>
      <c r="K29"/>
      <c r="L29"/>
      <c r="M29"/>
      <c r="N29"/>
      <c r="O29"/>
      <c r="P29"/>
    </row>
    <row r="30" spans="1:16" s="7" customFormat="1" ht="12.75">
      <c r="A30" s="10"/>
      <c r="C30" s="37"/>
      <c r="D30" s="37"/>
      <c r="E30" s="4"/>
      <c r="F30" s="4"/>
      <c r="G30" s="4"/>
      <c r="H30" s="4"/>
      <c r="I30" s="4"/>
      <c r="J30" s="4"/>
      <c r="K30"/>
      <c r="L30"/>
      <c r="M30"/>
      <c r="N30"/>
      <c r="O30"/>
      <c r="P30"/>
    </row>
    <row r="31" spans="5:16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5" s="13" customFormat="1" ht="124.5">
      <c r="A32" s="71" t="s">
        <v>90</v>
      </c>
      <c r="B32" s="60"/>
      <c r="C32" s="60" t="s">
        <v>22</v>
      </c>
      <c r="D32" s="60" t="s">
        <v>175</v>
      </c>
      <c r="E32" s="60" t="s">
        <v>64</v>
      </c>
      <c r="F32" s="60" t="s">
        <v>45</v>
      </c>
      <c r="G32" s="60" t="s">
        <v>242</v>
      </c>
      <c r="H32" s="60" t="s">
        <v>23</v>
      </c>
      <c r="I32" s="60" t="s">
        <v>50</v>
      </c>
      <c r="K32" s="14"/>
      <c r="L32" s="14"/>
      <c r="M32" s="14"/>
      <c r="N32" s="14"/>
      <c r="O32" s="14"/>
    </row>
    <row r="33" spans="1:9" s="2" customFormat="1" ht="12.75">
      <c r="A33" s="62" t="s">
        <v>54</v>
      </c>
      <c r="B33" s="63" t="s">
        <v>57</v>
      </c>
      <c r="C33" s="64"/>
      <c r="D33" s="64">
        <v>40</v>
      </c>
      <c r="E33" s="64">
        <v>60</v>
      </c>
      <c r="F33" s="64"/>
      <c r="G33" s="64">
        <v>200</v>
      </c>
      <c r="H33" s="64"/>
      <c r="I33" s="64"/>
    </row>
    <row r="34" spans="1:9" s="2" customFormat="1" ht="12.75">
      <c r="A34" s="62" t="s">
        <v>55</v>
      </c>
      <c r="B34" s="63" t="s">
        <v>77</v>
      </c>
      <c r="C34" s="64"/>
      <c r="D34" s="64">
        <v>25</v>
      </c>
      <c r="E34" s="64"/>
      <c r="F34" s="64"/>
      <c r="G34" s="64"/>
      <c r="H34" s="64"/>
      <c r="I34" s="64"/>
    </row>
    <row r="35" spans="1:9" s="2" customFormat="1" ht="12.75">
      <c r="A35" s="62" t="s">
        <v>56</v>
      </c>
      <c r="B35" s="63" t="s">
        <v>0</v>
      </c>
      <c r="C35" s="64"/>
      <c r="D35" s="64">
        <v>20</v>
      </c>
      <c r="E35" s="64"/>
      <c r="F35" s="64">
        <v>150</v>
      </c>
      <c r="G35" s="64"/>
      <c r="H35" s="64"/>
      <c r="I35" s="64"/>
    </row>
    <row r="36" spans="1:9" s="2" customFormat="1" ht="12.75">
      <c r="A36" s="62"/>
      <c r="B36" s="66" t="s">
        <v>63</v>
      </c>
      <c r="C36" s="72">
        <f>SUM(D36:I36)</f>
        <v>495</v>
      </c>
      <c r="D36" s="64">
        <f aca="true" t="shared" si="1" ref="D36:I36">SUM(D33:D35)</f>
        <v>85</v>
      </c>
      <c r="E36" s="64">
        <f t="shared" si="1"/>
        <v>60</v>
      </c>
      <c r="F36" s="64">
        <f t="shared" si="1"/>
        <v>150</v>
      </c>
      <c r="G36" s="64">
        <f t="shared" si="1"/>
        <v>200</v>
      </c>
      <c r="H36" s="64">
        <f t="shared" si="1"/>
        <v>0</v>
      </c>
      <c r="I36" s="64">
        <f t="shared" si="1"/>
        <v>0</v>
      </c>
    </row>
    <row r="39" ht="12.75"/>
    <row r="40" ht="12.75"/>
  </sheetData>
  <sheetProtection/>
  <mergeCells count="6">
    <mergeCell ref="F1:Q1"/>
    <mergeCell ref="F2:Q2"/>
    <mergeCell ref="F3:H3"/>
    <mergeCell ref="I3:K3"/>
    <mergeCell ref="L3:N3"/>
    <mergeCell ref="O3:Q3"/>
  </mergeCells>
  <printOptions/>
  <pageMargins left="0.75" right="0.75" top="1" bottom="1" header="0.5" footer="0.5"/>
  <pageSetup fitToHeight="1" fitToWidth="1" horizontalDpi="1200" verticalDpi="1200" orientation="landscape" scale="8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A1" sqref="A1:U26"/>
    </sheetView>
  </sheetViews>
  <sheetFormatPr defaultColWidth="10.875" defaultRowHeight="12.75"/>
  <cols>
    <col min="1" max="1" width="6.25390625" style="5" customWidth="1"/>
    <col min="2" max="2" width="15.625" style="6" customWidth="1"/>
    <col min="3" max="3" width="5.25390625" style="6" customWidth="1"/>
    <col min="4" max="5" width="5.25390625" style="2" customWidth="1"/>
    <col min="6" max="15" width="5.00390625" style="2" customWidth="1"/>
    <col min="16" max="17" width="5.00390625" style="6" customWidth="1"/>
    <col min="18" max="16384" width="10.875" style="6" customWidth="1"/>
  </cols>
  <sheetData>
    <row r="1" spans="1:17" ht="15">
      <c r="A1" s="45"/>
      <c r="B1" s="18"/>
      <c r="C1" s="141" t="s">
        <v>162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6" ht="12.75">
      <c r="A2" s="45" t="s">
        <v>103</v>
      </c>
      <c r="B2" s="18" t="s">
        <v>31</v>
      </c>
      <c r="C2" s="18"/>
      <c r="D2" s="100" t="s">
        <v>138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8"/>
    </row>
    <row r="3" spans="1:17" ht="12.75">
      <c r="A3" s="45"/>
      <c r="B3" s="18"/>
      <c r="C3" s="18" t="s">
        <v>96</v>
      </c>
      <c r="D3" s="46" t="s">
        <v>92</v>
      </c>
      <c r="E3" s="23" t="s">
        <v>182</v>
      </c>
      <c r="F3" s="138" t="s">
        <v>46</v>
      </c>
      <c r="G3" s="139"/>
      <c r="H3" s="139"/>
      <c r="I3" s="138" t="s">
        <v>47</v>
      </c>
      <c r="J3" s="139"/>
      <c r="K3" s="139"/>
      <c r="L3" s="140" t="s">
        <v>48</v>
      </c>
      <c r="M3" s="140"/>
      <c r="N3" s="140"/>
      <c r="O3" s="140" t="s">
        <v>49</v>
      </c>
      <c r="P3" s="140"/>
      <c r="Q3" s="140"/>
    </row>
    <row r="4" spans="1:17" ht="12.75">
      <c r="A4" s="45"/>
      <c r="B4" s="18"/>
      <c r="C4" s="18"/>
      <c r="D4" s="49"/>
      <c r="E4" s="24"/>
      <c r="F4" s="50" t="s">
        <v>143</v>
      </c>
      <c r="G4" s="50" t="s">
        <v>144</v>
      </c>
      <c r="H4" s="50" t="s">
        <v>145</v>
      </c>
      <c r="I4" s="50" t="s">
        <v>143</v>
      </c>
      <c r="J4" s="50" t="s">
        <v>144</v>
      </c>
      <c r="K4" s="50" t="s">
        <v>145</v>
      </c>
      <c r="L4" s="26" t="s">
        <v>143</v>
      </c>
      <c r="M4" s="26" t="s">
        <v>144</v>
      </c>
      <c r="N4" s="26" t="s">
        <v>145</v>
      </c>
      <c r="O4" s="26" t="s">
        <v>143</v>
      </c>
      <c r="P4" s="26" t="s">
        <v>144</v>
      </c>
      <c r="Q4" s="26" t="s">
        <v>145</v>
      </c>
    </row>
    <row r="5" spans="1:17" ht="15">
      <c r="A5" s="47">
        <v>1.2</v>
      </c>
      <c r="B5" s="48" t="s">
        <v>77</v>
      </c>
      <c r="C5" s="48"/>
      <c r="D5" s="49"/>
      <c r="E5" s="24"/>
      <c r="F5" s="49"/>
      <c r="G5" s="49"/>
      <c r="H5" s="49"/>
      <c r="I5" s="49"/>
      <c r="J5" s="49"/>
      <c r="K5" s="49"/>
      <c r="L5" s="24"/>
      <c r="M5" s="24"/>
      <c r="N5" s="24"/>
      <c r="O5" s="24"/>
      <c r="P5" s="24"/>
      <c r="Q5" s="24"/>
    </row>
    <row r="6" spans="1:17" ht="15">
      <c r="A6" s="47" t="s">
        <v>1</v>
      </c>
      <c r="B6" s="48"/>
      <c r="C6" s="48"/>
      <c r="D6" s="49"/>
      <c r="E6" s="24"/>
      <c r="F6" s="49"/>
      <c r="G6" s="49"/>
      <c r="H6" s="49"/>
      <c r="I6" s="49"/>
      <c r="J6" s="49"/>
      <c r="K6" s="49"/>
      <c r="L6" s="24"/>
      <c r="M6" s="24"/>
      <c r="N6" s="24"/>
      <c r="O6" s="24"/>
      <c r="P6" s="24"/>
      <c r="Q6" s="24"/>
    </row>
    <row r="7" spans="1:17" s="7" customFormat="1" ht="12.75">
      <c r="A7" s="39"/>
      <c r="B7" s="40"/>
      <c r="C7" s="110"/>
      <c r="D7" s="50"/>
      <c r="E7" s="26"/>
      <c r="F7" s="50"/>
      <c r="G7" s="50"/>
      <c r="H7" s="50"/>
      <c r="I7" s="50"/>
      <c r="J7" s="50"/>
      <c r="K7" s="50"/>
      <c r="L7" s="26"/>
      <c r="M7" s="26"/>
      <c r="N7" s="26"/>
      <c r="O7" s="26"/>
      <c r="P7" s="26"/>
      <c r="Q7" s="26"/>
    </row>
    <row r="8" spans="1:17" s="7" customFormat="1" ht="12.75">
      <c r="A8" s="39" t="s">
        <v>78</v>
      </c>
      <c r="B8" s="40" t="s">
        <v>81</v>
      </c>
      <c r="C8" s="110">
        <f aca="true" t="shared" si="0" ref="C8:C15">D8+E8</f>
        <v>2.4000000000000004</v>
      </c>
      <c r="D8" s="50">
        <f>F8+G8+H8</f>
        <v>1.1</v>
      </c>
      <c r="E8" s="26">
        <f>L8+M8+N8+O8+P8+Q8</f>
        <v>1.3</v>
      </c>
      <c r="F8" s="50">
        <v>0.4</v>
      </c>
      <c r="G8" s="50">
        <v>0.7</v>
      </c>
      <c r="H8" s="50"/>
      <c r="I8" s="69"/>
      <c r="J8" s="69"/>
      <c r="K8" s="69"/>
      <c r="L8" s="26">
        <v>0.75</v>
      </c>
      <c r="M8" s="26">
        <v>0.3</v>
      </c>
      <c r="N8" s="26"/>
      <c r="O8" s="26"/>
      <c r="P8" s="26"/>
      <c r="Q8" s="26">
        <v>0.25</v>
      </c>
    </row>
    <row r="9" spans="1:17" s="7" customFormat="1" ht="12.75">
      <c r="A9" s="39" t="s">
        <v>26</v>
      </c>
      <c r="B9" s="40" t="s">
        <v>82</v>
      </c>
      <c r="C9" s="110">
        <f t="shared" si="0"/>
        <v>4.85</v>
      </c>
      <c r="D9" s="50">
        <f>F9+G9+H9</f>
        <v>2.7</v>
      </c>
      <c r="E9" s="26">
        <f>L9+M9+N9+O9+P9+Q9</f>
        <v>2.15</v>
      </c>
      <c r="F9" s="50">
        <v>0.1</v>
      </c>
      <c r="G9" s="50">
        <v>0.1</v>
      </c>
      <c r="H9" s="50">
        <v>2.5</v>
      </c>
      <c r="I9" s="69"/>
      <c r="J9" s="69"/>
      <c r="K9" s="69"/>
      <c r="L9" s="26">
        <v>0.4</v>
      </c>
      <c r="M9" s="26">
        <v>0.5</v>
      </c>
      <c r="N9" s="26">
        <v>1</v>
      </c>
      <c r="O9" s="26"/>
      <c r="P9" s="26"/>
      <c r="Q9" s="26">
        <v>0.25</v>
      </c>
    </row>
    <row r="10" spans="1:17" s="7" customFormat="1" ht="12.75">
      <c r="A10" s="39" t="s">
        <v>148</v>
      </c>
      <c r="B10" s="40" t="s">
        <v>83</v>
      </c>
      <c r="C10" s="110">
        <f t="shared" si="0"/>
        <v>0.45</v>
      </c>
      <c r="D10" s="50">
        <f>F10+G10+H10</f>
        <v>0.25</v>
      </c>
      <c r="E10" s="26">
        <f>L10+M10+N10+O10+P10+Q10</f>
        <v>0.2</v>
      </c>
      <c r="F10" s="50"/>
      <c r="G10" s="50">
        <v>0.25</v>
      </c>
      <c r="H10" s="50"/>
      <c r="I10" s="69"/>
      <c r="J10" s="69"/>
      <c r="K10" s="69"/>
      <c r="L10" s="26">
        <v>0.05</v>
      </c>
      <c r="M10" s="26">
        <v>0.15</v>
      </c>
      <c r="N10" s="26"/>
      <c r="O10" s="26"/>
      <c r="P10" s="26"/>
      <c r="Q10" s="26"/>
    </row>
    <row r="11" spans="1:17" s="7" customFormat="1" ht="12.75">
      <c r="A11" s="39" t="s">
        <v>147</v>
      </c>
      <c r="B11" s="41" t="s">
        <v>84</v>
      </c>
      <c r="C11" s="110">
        <f t="shared" si="0"/>
        <v>0.35</v>
      </c>
      <c r="D11" s="50">
        <f>F11+G11+H11</f>
        <v>0</v>
      </c>
      <c r="E11" s="26">
        <f>L11+M11+N11+O11+P11+Q11</f>
        <v>0.35</v>
      </c>
      <c r="F11" s="50">
        <v>0</v>
      </c>
      <c r="G11" s="50"/>
      <c r="H11" s="50"/>
      <c r="I11" s="69"/>
      <c r="J11" s="69"/>
      <c r="K11" s="69"/>
      <c r="L11" s="26">
        <v>0.35</v>
      </c>
      <c r="M11" s="26"/>
      <c r="N11" s="26"/>
      <c r="O11" s="26"/>
      <c r="P11" s="26"/>
      <c r="Q11" s="26"/>
    </row>
    <row r="12" spans="1:17" ht="12.75">
      <c r="A12" s="45"/>
      <c r="B12" s="18"/>
      <c r="C12" s="110"/>
      <c r="D12" s="49"/>
      <c r="E12" s="24"/>
      <c r="F12" s="49"/>
      <c r="G12" s="49"/>
      <c r="H12" s="49"/>
      <c r="I12" s="124"/>
      <c r="J12" s="124"/>
      <c r="K12" s="124"/>
      <c r="L12" s="24"/>
      <c r="M12" s="24"/>
      <c r="N12" s="24"/>
      <c r="O12" s="24"/>
      <c r="P12" s="24"/>
      <c r="Q12" s="24"/>
    </row>
    <row r="13" spans="1:17" ht="12.75">
      <c r="A13" s="45"/>
      <c r="B13" s="28" t="s">
        <v>150</v>
      </c>
      <c r="C13" s="111">
        <f>C8+C9+C10+C11</f>
        <v>8.05</v>
      </c>
      <c r="D13" s="49">
        <f>SUM(D8:D12)</f>
        <v>4.050000000000001</v>
      </c>
      <c r="E13" s="24">
        <f>SUM(E8:E12)</f>
        <v>4</v>
      </c>
      <c r="F13" s="49">
        <f aca="true" t="shared" si="1" ref="F13:Q13">SUM(F6:F12)</f>
        <v>0.5</v>
      </c>
      <c r="G13" s="49">
        <f t="shared" si="1"/>
        <v>1.0499999999999998</v>
      </c>
      <c r="H13" s="49">
        <f t="shared" si="1"/>
        <v>2.5</v>
      </c>
      <c r="I13" s="124"/>
      <c r="J13" s="124"/>
      <c r="K13" s="124"/>
      <c r="L13" s="24">
        <f>SUM(L8:L11)</f>
        <v>1.5499999999999998</v>
      </c>
      <c r="M13" s="24">
        <f t="shared" si="1"/>
        <v>0.9500000000000001</v>
      </c>
      <c r="N13" s="24">
        <f t="shared" si="1"/>
        <v>1</v>
      </c>
      <c r="O13" s="24"/>
      <c r="P13" s="24"/>
      <c r="Q13" s="24">
        <f t="shared" si="1"/>
        <v>0.5</v>
      </c>
    </row>
    <row r="14" spans="1:17" ht="12.75">
      <c r="A14" s="45"/>
      <c r="B14" s="30"/>
      <c r="C14" s="112"/>
      <c r="D14" s="49"/>
      <c r="E14" s="51"/>
      <c r="F14" s="49"/>
      <c r="G14" s="49"/>
      <c r="H14" s="49"/>
      <c r="I14" s="124"/>
      <c r="J14" s="124"/>
      <c r="K14" s="124"/>
      <c r="L14" s="24"/>
      <c r="M14" s="24"/>
      <c r="N14" s="24"/>
      <c r="O14" s="24"/>
      <c r="P14" s="24"/>
      <c r="Q14" s="24"/>
    </row>
    <row r="15" spans="1:17" s="55" customFormat="1" ht="12.75">
      <c r="A15" s="53"/>
      <c r="B15" s="54" t="s">
        <v>187</v>
      </c>
      <c r="C15" s="113">
        <f t="shared" si="0"/>
        <v>2340</v>
      </c>
      <c r="D15" s="93">
        <f>F15+G15+H15+I15+J15+K15</f>
        <v>1215</v>
      </c>
      <c r="E15" s="109">
        <f>L15+M15+N15+O15+P15+Q15</f>
        <v>1125</v>
      </c>
      <c r="F15" s="56">
        <f>F13*Rates!$B$26</f>
        <v>150</v>
      </c>
      <c r="G15" s="114">
        <f>G13*Rates!$B$26</f>
        <v>314.99999999999994</v>
      </c>
      <c r="H15" s="56">
        <f>H13*Rates!$B$26</f>
        <v>750</v>
      </c>
      <c r="I15" s="125"/>
      <c r="J15" s="125"/>
      <c r="K15" s="125"/>
      <c r="L15" s="57">
        <f>L13*Rates!$B$28</f>
        <v>464.99999999999994</v>
      </c>
      <c r="M15" s="57">
        <f>M13*Rates!$B$28</f>
        <v>285</v>
      </c>
      <c r="N15" s="57">
        <f>N13*Rates!$B$28</f>
        <v>300</v>
      </c>
      <c r="O15" s="57">
        <f>O13*Rates!$B$29</f>
        <v>0</v>
      </c>
      <c r="P15" s="57">
        <f>P13*Rates!$B$29</f>
        <v>0</v>
      </c>
      <c r="Q15" s="57">
        <f>Q13*Rates!$B$29</f>
        <v>75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spans="2:16" ht="12.75">
      <c r="B26" s="44"/>
      <c r="C26" s="3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8"/>
    </row>
    <row r="27" spans="1:17" s="13" customFormat="1" ht="124.5">
      <c r="A27" s="59" t="s">
        <v>142</v>
      </c>
      <c r="B27" s="60"/>
      <c r="C27" s="60" t="s">
        <v>52</v>
      </c>
      <c r="D27" s="60" t="s">
        <v>175</v>
      </c>
      <c r="E27" s="60" t="s">
        <v>64</v>
      </c>
      <c r="F27" s="60" t="s">
        <v>97</v>
      </c>
      <c r="G27" s="60" t="s">
        <v>45</v>
      </c>
      <c r="H27" s="60" t="s">
        <v>242</v>
      </c>
      <c r="I27" s="60" t="s">
        <v>23</v>
      </c>
      <c r="J27" s="60" t="s">
        <v>50</v>
      </c>
      <c r="L27" s="14"/>
      <c r="M27" s="14"/>
      <c r="N27" s="14"/>
      <c r="O27" s="14"/>
      <c r="P27" s="14"/>
      <c r="Q27" s="14"/>
    </row>
    <row r="28" spans="1:17" s="42" customFormat="1" ht="12.75">
      <c r="A28" s="59">
        <v>1.2</v>
      </c>
      <c r="B28" s="61" t="s">
        <v>135</v>
      </c>
      <c r="C28" s="61"/>
      <c r="D28" s="61">
        <v>50</v>
      </c>
      <c r="E28" s="61"/>
      <c r="F28" s="61"/>
      <c r="G28" s="61"/>
      <c r="H28" s="61"/>
      <c r="I28" s="61"/>
      <c r="J28" s="61"/>
      <c r="L28" s="43"/>
      <c r="M28" s="43"/>
      <c r="N28" s="43"/>
      <c r="O28" s="43"/>
      <c r="P28" s="43"/>
      <c r="Q28" s="43"/>
    </row>
    <row r="29" spans="1:16" ht="12.75">
      <c r="A29" s="62" t="s">
        <v>78</v>
      </c>
      <c r="B29" s="63" t="s">
        <v>81</v>
      </c>
      <c r="C29" s="64"/>
      <c r="D29" s="63"/>
      <c r="E29" s="65"/>
      <c r="F29" s="65"/>
      <c r="G29" s="64"/>
      <c r="H29" s="64"/>
      <c r="I29" s="64"/>
      <c r="J29" s="64"/>
      <c r="P29" s="2"/>
    </row>
    <row r="30" spans="1:16" ht="12.75">
      <c r="A30" s="62" t="s">
        <v>26</v>
      </c>
      <c r="B30" s="63" t="s">
        <v>77</v>
      </c>
      <c r="C30" s="64"/>
      <c r="D30" s="63"/>
      <c r="E30" s="65"/>
      <c r="F30" s="65"/>
      <c r="G30" s="64">
        <v>200</v>
      </c>
      <c r="H30" s="64">
        <v>300</v>
      </c>
      <c r="I30" s="64">
        <v>15</v>
      </c>
      <c r="J30" s="64"/>
      <c r="P30" s="2"/>
    </row>
    <row r="31" spans="1:16" ht="12.75">
      <c r="A31" s="62" t="s">
        <v>79</v>
      </c>
      <c r="B31" s="63" t="s">
        <v>136</v>
      </c>
      <c r="C31" s="64"/>
      <c r="D31" s="63"/>
      <c r="E31" s="65"/>
      <c r="F31" s="65"/>
      <c r="G31" s="115">
        <v>100</v>
      </c>
      <c r="H31" s="64"/>
      <c r="I31" s="64"/>
      <c r="J31" s="64"/>
      <c r="P31" s="2"/>
    </row>
    <row r="32" spans="1:16" ht="12.75">
      <c r="A32" s="62" t="s">
        <v>80</v>
      </c>
      <c r="B32" s="63" t="s">
        <v>137</v>
      </c>
      <c r="C32" s="64"/>
      <c r="D32" s="63"/>
      <c r="E32" s="65"/>
      <c r="F32" s="116">
        <v>500</v>
      </c>
      <c r="G32" s="115">
        <v>1000</v>
      </c>
      <c r="H32" s="115">
        <v>400</v>
      </c>
      <c r="I32" s="64"/>
      <c r="J32" s="64"/>
      <c r="P32" s="2"/>
    </row>
    <row r="33" spans="1:16" ht="12.75">
      <c r="A33" s="62"/>
      <c r="B33" s="66" t="s">
        <v>98</v>
      </c>
      <c r="C33" s="72">
        <f>SUM(D33:J33)</f>
        <v>2565</v>
      </c>
      <c r="D33" s="64">
        <f>SUM(D28:D32)</f>
        <v>50</v>
      </c>
      <c r="E33" s="64">
        <f aca="true" t="shared" si="2" ref="E33:J33">SUM(E28:E32)</f>
        <v>0</v>
      </c>
      <c r="F33" s="64">
        <f t="shared" si="2"/>
        <v>500</v>
      </c>
      <c r="G33" s="64">
        <f t="shared" si="2"/>
        <v>1300</v>
      </c>
      <c r="H33" s="64">
        <f t="shared" si="2"/>
        <v>700</v>
      </c>
      <c r="I33" s="64">
        <f t="shared" si="2"/>
        <v>15</v>
      </c>
      <c r="J33" s="64">
        <f t="shared" si="2"/>
        <v>0</v>
      </c>
      <c r="P33" s="2"/>
    </row>
    <row r="34" ht="12.75"/>
    <row r="35" ht="12.75"/>
  </sheetData>
  <sheetProtection/>
  <mergeCells count="5">
    <mergeCell ref="F3:H3"/>
    <mergeCell ref="I3:K3"/>
    <mergeCell ref="L3:N3"/>
    <mergeCell ref="O3:Q3"/>
    <mergeCell ref="C1:Q1"/>
  </mergeCells>
  <printOptions/>
  <pageMargins left="0.75" right="0.75" top="1" bottom="1" header="0.5" footer="0.5"/>
  <pageSetup fitToHeight="1" fitToWidth="1" horizontalDpi="1200" verticalDpi="1200" orientation="landscape" scale="6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N28" sqref="N28"/>
    </sheetView>
  </sheetViews>
  <sheetFormatPr defaultColWidth="10.875" defaultRowHeight="12.75"/>
  <cols>
    <col min="1" max="1" width="6.25390625" style="5" customWidth="1"/>
    <col min="2" max="2" width="21.625" style="6" customWidth="1"/>
    <col min="3" max="3" width="6.625" style="6" customWidth="1"/>
    <col min="4" max="15" width="4.625" style="2" customWidth="1"/>
    <col min="16" max="16" width="6.00390625" style="6" customWidth="1"/>
    <col min="17" max="16384" width="10.875" style="6" customWidth="1"/>
  </cols>
  <sheetData>
    <row r="1" spans="4:15" ht="13.5">
      <c r="D1" s="143" t="s">
        <v>61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2.75">
      <c r="A2" s="5" t="s">
        <v>103</v>
      </c>
      <c r="B2" s="6" t="s">
        <v>31</v>
      </c>
      <c r="D2" s="145" t="s">
        <v>138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3:16" ht="12.75">
      <c r="C3" s="6" t="s">
        <v>92</v>
      </c>
      <c r="D3" s="145" t="s">
        <v>46</v>
      </c>
      <c r="E3" s="146"/>
      <c r="F3" s="146"/>
      <c r="G3" s="145" t="s">
        <v>47</v>
      </c>
      <c r="H3" s="146"/>
      <c r="I3" s="146"/>
      <c r="J3" s="145" t="s">
        <v>48</v>
      </c>
      <c r="K3" s="145"/>
      <c r="L3" s="145"/>
      <c r="M3" s="145" t="s">
        <v>49</v>
      </c>
      <c r="N3" s="145"/>
      <c r="O3" s="145"/>
      <c r="P3" s="6" t="s">
        <v>182</v>
      </c>
    </row>
    <row r="4" spans="4:15" ht="12.75">
      <c r="D4" s="1" t="s">
        <v>143</v>
      </c>
      <c r="E4" s="1" t="s">
        <v>144</v>
      </c>
      <c r="F4" s="1" t="s">
        <v>145</v>
      </c>
      <c r="G4" s="1" t="s">
        <v>143</v>
      </c>
      <c r="H4" s="1" t="s">
        <v>144</v>
      </c>
      <c r="I4" s="1" t="s">
        <v>145</v>
      </c>
      <c r="J4" s="1" t="s">
        <v>143</v>
      </c>
      <c r="K4" s="1" t="s">
        <v>144</v>
      </c>
      <c r="L4" s="1" t="s">
        <v>145</v>
      </c>
      <c r="M4" s="1" t="s">
        <v>143</v>
      </c>
      <c r="N4" s="1" t="s">
        <v>144</v>
      </c>
      <c r="O4" s="1" t="s">
        <v>145</v>
      </c>
    </row>
    <row r="5" spans="1:15" ht="15.75">
      <c r="A5" s="8">
        <v>1.3</v>
      </c>
      <c r="B5" s="9" t="s">
        <v>104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8" t="s">
        <v>1</v>
      </c>
      <c r="B6" s="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" customFormat="1" ht="12.75">
      <c r="A7" s="10" t="s">
        <v>62</v>
      </c>
      <c r="B7" s="7" t="s">
        <v>149</v>
      </c>
      <c r="D7" s="4"/>
      <c r="E7" s="4"/>
      <c r="F7" s="4"/>
      <c r="G7" s="4"/>
      <c r="H7" s="4">
        <v>0.1</v>
      </c>
      <c r="I7" s="4"/>
      <c r="J7" s="4">
        <v>0.2</v>
      </c>
      <c r="K7" s="4">
        <v>1</v>
      </c>
      <c r="L7" s="4"/>
      <c r="M7" s="4"/>
      <c r="N7" s="4"/>
      <c r="O7" s="4"/>
    </row>
    <row r="8" spans="1:16" s="7" customFormat="1" ht="12.75">
      <c r="A8" s="10" t="s">
        <v>30</v>
      </c>
      <c r="B8" s="7" t="s">
        <v>176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5">
        <f>SUM(D8:O8)</f>
        <v>0</v>
      </c>
    </row>
    <row r="9" spans="1:16" s="7" customFormat="1" ht="12.75">
      <c r="A9" s="10" t="s">
        <v>85</v>
      </c>
      <c r="B9" s="7" t="s">
        <v>177</v>
      </c>
      <c r="D9" s="4"/>
      <c r="E9" s="4"/>
      <c r="F9" s="4"/>
      <c r="G9" s="4"/>
      <c r="H9" s="4"/>
      <c r="I9" s="4"/>
      <c r="J9" s="4">
        <v>0.05</v>
      </c>
      <c r="K9" s="4">
        <v>0.5</v>
      </c>
      <c r="L9" s="4"/>
      <c r="M9" s="4"/>
      <c r="N9" s="4">
        <v>0.5</v>
      </c>
      <c r="O9" s="4"/>
      <c r="P9" s="35">
        <f>SUM(D9:O9)</f>
        <v>1.05</v>
      </c>
    </row>
    <row r="10" spans="1:16" s="7" customFormat="1" ht="12.75">
      <c r="A10" s="10" t="s">
        <v>86</v>
      </c>
      <c r="B10" s="7" t="s">
        <v>178</v>
      </c>
      <c r="D10" s="4"/>
      <c r="E10" s="4"/>
      <c r="F10" s="4"/>
      <c r="G10" s="4"/>
      <c r="H10" s="4"/>
      <c r="I10" s="4"/>
      <c r="J10" s="4">
        <v>0.05</v>
      </c>
      <c r="K10" s="4">
        <v>0.5</v>
      </c>
      <c r="L10" s="4"/>
      <c r="M10" s="4"/>
      <c r="N10" s="4">
        <v>0.5</v>
      </c>
      <c r="O10" s="4"/>
      <c r="P10" s="35">
        <f>SUM(D10:O10)</f>
        <v>1.05</v>
      </c>
    </row>
    <row r="11" spans="1:16" s="7" customFormat="1" ht="12.75">
      <c r="A11" s="10" t="s">
        <v>87</v>
      </c>
      <c r="B11" s="7" t="s">
        <v>179</v>
      </c>
      <c r="D11" s="4"/>
      <c r="E11" s="4">
        <v>0.75</v>
      </c>
      <c r="F11" s="4"/>
      <c r="G11" s="4"/>
      <c r="H11" s="4"/>
      <c r="I11" s="4"/>
      <c r="J11" s="4">
        <v>0.05</v>
      </c>
      <c r="K11" s="4">
        <v>1</v>
      </c>
      <c r="L11" s="4"/>
      <c r="M11" s="4"/>
      <c r="N11" s="4">
        <v>2</v>
      </c>
      <c r="O11" s="4"/>
      <c r="P11" s="35">
        <f>SUM(D11:O11)</f>
        <v>3.8</v>
      </c>
    </row>
    <row r="12" spans="1:16" s="7" customFormat="1" ht="12.75">
      <c r="A12" s="10" t="s">
        <v>88</v>
      </c>
      <c r="B12" s="7" t="s">
        <v>180</v>
      </c>
      <c r="D12" s="4"/>
      <c r="E12" s="4">
        <v>0.25</v>
      </c>
      <c r="F12" s="4"/>
      <c r="G12" s="4"/>
      <c r="H12" s="4"/>
      <c r="I12" s="4"/>
      <c r="J12" s="4">
        <v>0.1</v>
      </c>
      <c r="K12" s="4">
        <v>0.5</v>
      </c>
      <c r="L12" s="4"/>
      <c r="M12" s="4"/>
      <c r="N12" s="4"/>
      <c r="O12" s="4"/>
      <c r="P12" s="35">
        <f>SUM(D12:O12)</f>
        <v>0.85</v>
      </c>
    </row>
    <row r="13" spans="4:15" ht="12.7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6" ht="12.75">
      <c r="B14" s="11" t="s">
        <v>2</v>
      </c>
      <c r="C14" s="6">
        <f>D14+E14+F14+G14+H14+I14</f>
        <v>1.1</v>
      </c>
      <c r="D14" s="2">
        <f>SUM(D6:D13)</f>
        <v>0</v>
      </c>
      <c r="E14" s="2">
        <f aca="true" t="shared" si="0" ref="E14:O14">SUM(E6:E13)</f>
        <v>1</v>
      </c>
      <c r="F14" s="2">
        <f t="shared" si="0"/>
        <v>0</v>
      </c>
      <c r="G14" s="2">
        <f t="shared" si="0"/>
        <v>0</v>
      </c>
      <c r="H14" s="2">
        <f t="shared" si="0"/>
        <v>0.1</v>
      </c>
      <c r="I14" s="2">
        <f t="shared" si="0"/>
        <v>0</v>
      </c>
      <c r="J14" s="2">
        <f t="shared" si="0"/>
        <v>0.44999999999999996</v>
      </c>
      <c r="K14" s="2">
        <f t="shared" si="0"/>
        <v>3.5</v>
      </c>
      <c r="L14" s="2">
        <f t="shared" si="0"/>
        <v>0</v>
      </c>
      <c r="M14" s="2">
        <f t="shared" si="0"/>
        <v>0</v>
      </c>
      <c r="N14" s="2">
        <f t="shared" si="0"/>
        <v>3</v>
      </c>
      <c r="O14" s="2">
        <f t="shared" si="0"/>
        <v>0</v>
      </c>
      <c r="P14" s="36">
        <f>SUM(P8:P13)</f>
        <v>6.75</v>
      </c>
    </row>
    <row r="15" spans="4:15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 s="13" customFormat="1" ht="136.5">
      <c r="A16" s="12" t="s">
        <v>142</v>
      </c>
      <c r="D16" s="14" t="s">
        <v>175</v>
      </c>
      <c r="E16" s="14" t="s">
        <v>139</v>
      </c>
      <c r="F16" s="14" t="s">
        <v>140</v>
      </c>
      <c r="G16" s="14" t="s">
        <v>141</v>
      </c>
      <c r="H16" s="14" t="s">
        <v>23</v>
      </c>
      <c r="I16" s="14" t="s">
        <v>50</v>
      </c>
      <c r="J16" s="14"/>
      <c r="K16" s="14"/>
      <c r="L16" s="14"/>
      <c r="M16" s="14"/>
      <c r="N16" s="14"/>
      <c r="O16" s="14"/>
      <c r="P16" s="14"/>
    </row>
    <row r="17" spans="1:16" s="42" customFormat="1" ht="12.75">
      <c r="A17" s="97" t="s">
        <v>62</v>
      </c>
      <c r="B17" s="42" t="s">
        <v>7</v>
      </c>
      <c r="D17" s="43">
        <v>100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2" ht="12.75">
      <c r="A18" s="10" t="s">
        <v>30</v>
      </c>
      <c r="B18" s="7" t="s">
        <v>176</v>
      </c>
    </row>
    <row r="19" spans="1:2" ht="12.75">
      <c r="A19" s="10" t="s">
        <v>85</v>
      </c>
      <c r="B19" s="7" t="s">
        <v>177</v>
      </c>
    </row>
    <row r="20" spans="1:2" ht="12.75">
      <c r="A20" s="10" t="s">
        <v>86</v>
      </c>
      <c r="B20" s="7" t="s">
        <v>178</v>
      </c>
    </row>
    <row r="21" spans="1:2" ht="12.75">
      <c r="A21" s="10" t="s">
        <v>87</v>
      </c>
      <c r="B21" s="7" t="s">
        <v>179</v>
      </c>
    </row>
    <row r="22" spans="1:2" ht="12.75">
      <c r="A22" s="10" t="s">
        <v>88</v>
      </c>
      <c r="B22" s="7" t="s">
        <v>180</v>
      </c>
    </row>
    <row r="23" spans="2:9" ht="12.75">
      <c r="B23" s="15" t="s">
        <v>52</v>
      </c>
      <c r="D23" s="2">
        <f>SUM(D17:D22)</f>
        <v>100</v>
      </c>
      <c r="E23" s="2">
        <f>SUM(E18:E22)</f>
        <v>0</v>
      </c>
      <c r="F23" s="2">
        <v>0</v>
      </c>
      <c r="G23" s="2">
        <v>0</v>
      </c>
      <c r="H23" s="2">
        <f>SUM(H18:H22)</f>
        <v>0</v>
      </c>
      <c r="I23" s="2">
        <f>SUM(I18:I22)</f>
        <v>0</v>
      </c>
    </row>
  </sheetData>
  <sheetProtection/>
  <mergeCells count="6">
    <mergeCell ref="D1:O1"/>
    <mergeCell ref="D2:O2"/>
    <mergeCell ref="D3:F3"/>
    <mergeCell ref="G3:I3"/>
    <mergeCell ref="J3:L3"/>
    <mergeCell ref="M3:O3"/>
  </mergeCells>
  <printOptions/>
  <pageMargins left="0.75" right="0.75" top="1" bottom="1" header="0.5" footer="0.5"/>
  <pageSetup horizontalDpi="1200" verticalDpi="12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29" sqref="P29"/>
    </sheetView>
  </sheetViews>
  <sheetFormatPr defaultColWidth="10.875" defaultRowHeight="12.75"/>
  <cols>
    <col min="1" max="1" width="6.25390625" style="5" customWidth="1"/>
    <col min="2" max="2" width="21.625" style="6" customWidth="1"/>
    <col min="3" max="3" width="6.625" style="6" customWidth="1"/>
    <col min="4" max="4" width="4.625" style="2" customWidth="1"/>
    <col min="5" max="5" width="5.125" style="2" customWidth="1"/>
    <col min="6" max="9" width="4.625" style="2" customWidth="1"/>
    <col min="10" max="10" width="5.125" style="2" customWidth="1"/>
    <col min="11" max="15" width="4.625" style="2" customWidth="1"/>
    <col min="16" max="16" width="7.375" style="6" customWidth="1"/>
    <col min="17" max="16384" width="10.875" style="6" customWidth="1"/>
  </cols>
  <sheetData>
    <row r="1" spans="4:15" ht="15">
      <c r="D1" s="143" t="s">
        <v>8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2.75">
      <c r="A2" s="5" t="s">
        <v>103</v>
      </c>
      <c r="B2" s="6" t="s">
        <v>31</v>
      </c>
      <c r="D2" s="145" t="s">
        <v>138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3:16" ht="12.75">
      <c r="C3" s="6" t="s">
        <v>92</v>
      </c>
      <c r="D3" s="145" t="s">
        <v>46</v>
      </c>
      <c r="E3" s="146"/>
      <c r="F3" s="146"/>
      <c r="G3" s="145" t="s">
        <v>47</v>
      </c>
      <c r="H3" s="146"/>
      <c r="I3" s="146"/>
      <c r="J3" s="145" t="s">
        <v>48</v>
      </c>
      <c r="K3" s="145"/>
      <c r="L3" s="145"/>
      <c r="M3" s="145" t="s">
        <v>49</v>
      </c>
      <c r="N3" s="145"/>
      <c r="O3" s="145"/>
      <c r="P3" s="6" t="s">
        <v>9</v>
      </c>
    </row>
    <row r="4" spans="4:15" ht="12.75">
      <c r="D4" s="1" t="s">
        <v>143</v>
      </c>
      <c r="E4" s="1" t="s">
        <v>144</v>
      </c>
      <c r="F4" s="1" t="s">
        <v>145</v>
      </c>
      <c r="G4" s="1" t="s">
        <v>143</v>
      </c>
      <c r="H4" s="1" t="s">
        <v>144</v>
      </c>
      <c r="I4" s="1" t="s">
        <v>145</v>
      </c>
      <c r="J4" s="1" t="s">
        <v>143</v>
      </c>
      <c r="K4" s="1" t="s">
        <v>144</v>
      </c>
      <c r="L4" s="1" t="s">
        <v>145</v>
      </c>
      <c r="M4" s="1" t="s">
        <v>143</v>
      </c>
      <c r="N4" s="1" t="s">
        <v>144</v>
      </c>
      <c r="O4" s="1" t="s">
        <v>145</v>
      </c>
    </row>
    <row r="5" spans="1:15" ht="15">
      <c r="A5" s="8">
        <v>1.4</v>
      </c>
      <c r="B5" s="9" t="s">
        <v>99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8" t="s">
        <v>1</v>
      </c>
      <c r="B6" s="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0" t="s">
        <v>6</v>
      </c>
      <c r="B7" s="7" t="s">
        <v>7</v>
      </c>
      <c r="C7" s="36">
        <f>SUM(D7:I7)</f>
        <v>4</v>
      </c>
      <c r="D7" s="3"/>
      <c r="E7" s="3">
        <v>1.8</v>
      </c>
      <c r="F7" s="3">
        <v>1</v>
      </c>
      <c r="G7" s="3"/>
      <c r="H7" s="3">
        <v>0.2</v>
      </c>
      <c r="I7" s="3">
        <v>1</v>
      </c>
      <c r="J7" s="3"/>
      <c r="K7" s="3"/>
      <c r="L7" s="3"/>
      <c r="M7" s="3"/>
      <c r="N7" s="3"/>
      <c r="O7" s="3"/>
    </row>
    <row r="8" spans="1:16" s="7" customFormat="1" ht="12.75">
      <c r="A8" s="10" t="s">
        <v>100</v>
      </c>
      <c r="B8" s="7" t="s">
        <v>43</v>
      </c>
      <c r="C8" s="35">
        <f>D8+E8+F8</f>
        <v>4.55</v>
      </c>
      <c r="D8" s="4"/>
      <c r="E8" s="4">
        <v>4.05</v>
      </c>
      <c r="F8" s="4">
        <v>0.5</v>
      </c>
      <c r="G8" s="33"/>
      <c r="H8" s="33"/>
      <c r="I8" s="33"/>
      <c r="J8" s="4">
        <v>0.7</v>
      </c>
      <c r="K8" s="4"/>
      <c r="L8" s="4"/>
      <c r="M8" s="4"/>
      <c r="N8" s="4"/>
      <c r="O8" s="4"/>
      <c r="P8" s="35">
        <f>J8+K8+L8+M8+N8+O8</f>
        <v>0.7</v>
      </c>
    </row>
    <row r="9" spans="1:16" s="7" customFormat="1" ht="12.75">
      <c r="A9" s="10" t="s">
        <v>101</v>
      </c>
      <c r="B9" s="7" t="s">
        <v>44</v>
      </c>
      <c r="C9" s="35">
        <f aca="true" t="shared" si="0" ref="C9:C15">D9+E9+F9</f>
        <v>0.85</v>
      </c>
      <c r="D9" s="4"/>
      <c r="E9" s="4">
        <v>0.85</v>
      </c>
      <c r="F9" s="4"/>
      <c r="G9" s="33"/>
      <c r="H9" s="33"/>
      <c r="I9" s="33"/>
      <c r="J9" s="4">
        <v>0.8</v>
      </c>
      <c r="K9" s="4"/>
      <c r="L9" s="4"/>
      <c r="M9" s="4"/>
      <c r="N9" s="4"/>
      <c r="O9" s="4"/>
      <c r="P9" s="35">
        <f aca="true" t="shared" si="1" ref="P9:P15">J9+K9+L9+M9+N9+O9</f>
        <v>0.8</v>
      </c>
    </row>
    <row r="10" spans="1:16" s="7" customFormat="1" ht="12.75">
      <c r="A10" s="10" t="s">
        <v>39</v>
      </c>
      <c r="B10" s="7" t="s">
        <v>113</v>
      </c>
      <c r="C10" s="35">
        <f t="shared" si="0"/>
        <v>1</v>
      </c>
      <c r="D10" s="4"/>
      <c r="E10" s="4">
        <v>1</v>
      </c>
      <c r="F10" s="4"/>
      <c r="G10" s="33"/>
      <c r="H10" s="33"/>
      <c r="I10" s="33"/>
      <c r="J10" s="4">
        <v>0.2</v>
      </c>
      <c r="K10" s="4"/>
      <c r="L10" s="4"/>
      <c r="M10" s="4">
        <v>0.5</v>
      </c>
      <c r="N10" s="4"/>
      <c r="O10" s="4"/>
      <c r="P10" s="35">
        <f t="shared" si="1"/>
        <v>0.7</v>
      </c>
    </row>
    <row r="11" spans="1:16" s="7" customFormat="1" ht="12.75">
      <c r="A11" s="10" t="s">
        <v>172</v>
      </c>
      <c r="B11" s="7" t="s">
        <v>146</v>
      </c>
      <c r="C11" s="35">
        <f t="shared" si="0"/>
        <v>0</v>
      </c>
      <c r="D11" s="4"/>
      <c r="E11" s="4"/>
      <c r="F11" s="4"/>
      <c r="G11" s="33"/>
      <c r="H11" s="33"/>
      <c r="I11" s="33"/>
      <c r="J11" s="4">
        <v>0.2</v>
      </c>
      <c r="K11" s="4"/>
      <c r="L11" s="4"/>
      <c r="M11" s="4"/>
      <c r="N11" s="4"/>
      <c r="O11" s="4"/>
      <c r="P11" s="35">
        <f t="shared" si="1"/>
        <v>0.2</v>
      </c>
    </row>
    <row r="12" spans="1:16" s="7" customFormat="1" ht="12.75">
      <c r="A12" s="10" t="s">
        <v>173</v>
      </c>
      <c r="B12" s="7" t="s">
        <v>167</v>
      </c>
      <c r="C12" s="35">
        <f t="shared" si="0"/>
        <v>2.1</v>
      </c>
      <c r="D12" s="4"/>
      <c r="E12" s="4">
        <v>1.1</v>
      </c>
      <c r="F12" s="4">
        <v>1</v>
      </c>
      <c r="G12" s="33"/>
      <c r="H12" s="33"/>
      <c r="I12" s="33"/>
      <c r="J12" s="4">
        <v>0.8</v>
      </c>
      <c r="K12" s="4"/>
      <c r="L12" s="4"/>
      <c r="M12" s="4"/>
      <c r="N12" s="4"/>
      <c r="O12" s="4"/>
      <c r="P12" s="35">
        <f t="shared" si="1"/>
        <v>0.8</v>
      </c>
    </row>
    <row r="13" spans="1:16" s="7" customFormat="1" ht="12.75">
      <c r="A13" s="10" t="s">
        <v>174</v>
      </c>
      <c r="B13" s="1" t="s">
        <v>180</v>
      </c>
      <c r="C13" s="35">
        <f t="shared" si="0"/>
        <v>1</v>
      </c>
      <c r="D13" s="4"/>
      <c r="E13" s="4">
        <v>0.5</v>
      </c>
      <c r="F13" s="4">
        <v>0.5</v>
      </c>
      <c r="G13" s="33"/>
      <c r="H13" s="33"/>
      <c r="I13" s="33"/>
      <c r="J13" s="4">
        <v>0.14</v>
      </c>
      <c r="K13" s="4"/>
      <c r="L13" s="4"/>
      <c r="M13" s="4"/>
      <c r="N13" s="4"/>
      <c r="O13" s="4"/>
      <c r="P13" s="35">
        <f t="shared" si="1"/>
        <v>0.14</v>
      </c>
    </row>
    <row r="14" spans="1:16" s="7" customFormat="1" ht="12.75">
      <c r="A14" s="10" t="s">
        <v>171</v>
      </c>
      <c r="B14" s="1" t="s">
        <v>170</v>
      </c>
      <c r="C14" s="35">
        <f t="shared" si="0"/>
        <v>0.5</v>
      </c>
      <c r="D14" s="4"/>
      <c r="E14" s="4">
        <v>0.5</v>
      </c>
      <c r="F14" s="4"/>
      <c r="G14" s="33"/>
      <c r="H14" s="33"/>
      <c r="I14" s="33"/>
      <c r="J14" s="4">
        <v>1.25</v>
      </c>
      <c r="K14" s="4"/>
      <c r="L14" s="4"/>
      <c r="M14" s="4">
        <v>1</v>
      </c>
      <c r="N14" s="4"/>
      <c r="O14" s="4">
        <v>1</v>
      </c>
      <c r="P14" s="35">
        <f t="shared" si="1"/>
        <v>3.25</v>
      </c>
    </row>
    <row r="15" spans="1:16" s="7" customFormat="1" ht="12.75">
      <c r="A15" s="10" t="s">
        <v>168</v>
      </c>
      <c r="B15" s="1" t="s">
        <v>169</v>
      </c>
      <c r="C15" s="35">
        <f t="shared" si="0"/>
        <v>2.2</v>
      </c>
      <c r="D15" s="4"/>
      <c r="E15" s="4">
        <v>0.7</v>
      </c>
      <c r="F15" s="4">
        <v>1.5</v>
      </c>
      <c r="G15" s="33"/>
      <c r="H15" s="33"/>
      <c r="I15" s="33"/>
      <c r="J15" s="4"/>
      <c r="K15" s="4"/>
      <c r="L15" s="4"/>
      <c r="M15" s="4"/>
      <c r="N15" s="4"/>
      <c r="O15" s="4"/>
      <c r="P15" s="35">
        <f t="shared" si="1"/>
        <v>0</v>
      </c>
    </row>
    <row r="16" spans="4:16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5"/>
    </row>
    <row r="17" spans="2:16" ht="12.75">
      <c r="B17" s="11" t="s">
        <v>2</v>
      </c>
      <c r="C17" s="36">
        <f>SUM(C7:C16)</f>
        <v>16.2</v>
      </c>
      <c r="D17" s="36">
        <f aca="true" t="shared" si="2" ref="D17:P17">SUM(D7:D16)</f>
        <v>0</v>
      </c>
      <c r="E17" s="36">
        <f t="shared" si="2"/>
        <v>10.499999999999998</v>
      </c>
      <c r="F17" s="36">
        <f t="shared" si="2"/>
        <v>4.5</v>
      </c>
      <c r="G17" s="36">
        <f t="shared" si="2"/>
        <v>0</v>
      </c>
      <c r="H17" s="36">
        <f t="shared" si="2"/>
        <v>0.2</v>
      </c>
      <c r="I17" s="36">
        <f t="shared" si="2"/>
        <v>1</v>
      </c>
      <c r="J17" s="36">
        <f t="shared" si="2"/>
        <v>4.09</v>
      </c>
      <c r="K17" s="36">
        <f t="shared" si="2"/>
        <v>0</v>
      </c>
      <c r="L17" s="36">
        <f t="shared" si="2"/>
        <v>0</v>
      </c>
      <c r="M17" s="36">
        <f t="shared" si="2"/>
        <v>1.5</v>
      </c>
      <c r="N17" s="36">
        <f t="shared" si="2"/>
        <v>0</v>
      </c>
      <c r="O17" s="36">
        <f t="shared" si="2"/>
        <v>1</v>
      </c>
      <c r="P17" s="36">
        <f t="shared" si="2"/>
        <v>6.59</v>
      </c>
    </row>
    <row r="18" spans="4:15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s="13" customFormat="1" ht="124.5">
      <c r="A19" s="12" t="s">
        <v>142</v>
      </c>
      <c r="D19" s="14" t="s">
        <v>175</v>
      </c>
      <c r="E19" s="14" t="s">
        <v>64</v>
      </c>
      <c r="F19" s="14" t="s">
        <v>45</v>
      </c>
      <c r="G19" s="14" t="s">
        <v>242</v>
      </c>
      <c r="H19" s="14" t="s">
        <v>23</v>
      </c>
      <c r="I19" s="14" t="s">
        <v>50</v>
      </c>
      <c r="J19" s="14" t="s">
        <v>52</v>
      </c>
      <c r="K19" s="14"/>
      <c r="L19" s="14"/>
      <c r="M19" s="14"/>
      <c r="N19" s="14"/>
      <c r="O19" s="14"/>
      <c r="P19" s="14"/>
    </row>
    <row r="20" spans="1:16" s="98" customFormat="1" ht="12.75">
      <c r="A20" s="97" t="s">
        <v>3</v>
      </c>
      <c r="B20" s="98" t="s">
        <v>149</v>
      </c>
      <c r="D20" s="99">
        <v>101</v>
      </c>
      <c r="E20" s="99"/>
      <c r="F20" s="99"/>
      <c r="G20" s="99"/>
      <c r="H20" s="99">
        <v>179</v>
      </c>
      <c r="I20" s="99"/>
      <c r="J20" s="99">
        <f>SUM(D20:I20)</f>
        <v>280</v>
      </c>
      <c r="K20" s="99"/>
      <c r="L20" s="99"/>
      <c r="M20" s="99"/>
      <c r="N20" s="99"/>
      <c r="O20" s="99"/>
      <c r="P20" s="99"/>
    </row>
    <row r="21" spans="1:10" ht="12.75">
      <c r="A21" s="10" t="s">
        <v>100</v>
      </c>
      <c r="B21" s="7" t="s">
        <v>43</v>
      </c>
      <c r="D21">
        <v>63</v>
      </c>
      <c r="E21" s="34"/>
      <c r="F21" s="2">
        <v>761</v>
      </c>
      <c r="J21" s="99">
        <f aca="true" t="shared" si="3" ref="J21:J28">SUM(D21:I21)</f>
        <v>824</v>
      </c>
    </row>
    <row r="22" spans="1:16" s="2" customFormat="1" ht="12.75">
      <c r="A22" s="10" t="s">
        <v>101</v>
      </c>
      <c r="B22" s="7" t="s">
        <v>44</v>
      </c>
      <c r="C22" s="6"/>
      <c r="D22"/>
      <c r="E22" s="34"/>
      <c r="F22" s="2">
        <v>398</v>
      </c>
      <c r="H22" s="2">
        <v>50</v>
      </c>
      <c r="J22" s="99">
        <f t="shared" si="3"/>
        <v>448</v>
      </c>
      <c r="P22" s="6"/>
    </row>
    <row r="23" spans="1:16" s="2" customFormat="1" ht="12.75">
      <c r="A23" s="10" t="s">
        <v>39</v>
      </c>
      <c r="B23" s="7" t="s">
        <v>113</v>
      </c>
      <c r="C23" s="6"/>
      <c r="D23"/>
      <c r="E23" s="34"/>
      <c r="J23" s="99"/>
      <c r="P23" s="6"/>
    </row>
    <row r="24" spans="1:16" s="2" customFormat="1" ht="12.75">
      <c r="A24" s="10" t="s">
        <v>40</v>
      </c>
      <c r="B24" s="7" t="s">
        <v>146</v>
      </c>
      <c r="C24" s="6"/>
      <c r="D24"/>
      <c r="E24" s="34"/>
      <c r="J24" s="99"/>
      <c r="P24" s="6"/>
    </row>
    <row r="25" spans="1:16" s="2" customFormat="1" ht="12.75">
      <c r="A25" s="10" t="s">
        <v>41</v>
      </c>
      <c r="B25" s="7" t="s">
        <v>167</v>
      </c>
      <c r="C25" s="6"/>
      <c r="D25"/>
      <c r="E25" s="34"/>
      <c r="F25" s="2">
        <v>143</v>
      </c>
      <c r="J25" s="99">
        <f t="shared" si="3"/>
        <v>143</v>
      </c>
      <c r="P25" s="6"/>
    </row>
    <row r="26" spans="1:16" s="2" customFormat="1" ht="12.75">
      <c r="A26" s="10" t="s">
        <v>42</v>
      </c>
      <c r="B26" s="1" t="s">
        <v>180</v>
      </c>
      <c r="C26" s="6"/>
      <c r="D26"/>
      <c r="E26" s="34"/>
      <c r="F26" s="2">
        <v>101</v>
      </c>
      <c r="J26" s="99">
        <f t="shared" si="3"/>
        <v>101</v>
      </c>
      <c r="P26" s="6"/>
    </row>
    <row r="27" spans="1:16" s="2" customFormat="1" ht="12.75">
      <c r="A27" s="10" t="s">
        <v>171</v>
      </c>
      <c r="B27" s="1" t="s">
        <v>170</v>
      </c>
      <c r="C27" s="6"/>
      <c r="D27"/>
      <c r="E27" s="34"/>
      <c r="H27" s="2">
        <v>60</v>
      </c>
      <c r="J27" s="99"/>
      <c r="P27" s="6"/>
    </row>
    <row r="28" spans="1:16" s="2" customFormat="1" ht="12.75">
      <c r="A28" s="10" t="s">
        <v>168</v>
      </c>
      <c r="B28" s="1" t="s">
        <v>169</v>
      </c>
      <c r="C28" s="6"/>
      <c r="D28"/>
      <c r="E28" s="34"/>
      <c r="F28" s="2">
        <v>101</v>
      </c>
      <c r="J28" s="99">
        <f t="shared" si="3"/>
        <v>101</v>
      </c>
      <c r="P28" s="6"/>
    </row>
    <row r="29" spans="1:16" s="2" customFormat="1" ht="12.75">
      <c r="A29" s="5"/>
      <c r="B29" s="15" t="s">
        <v>52</v>
      </c>
      <c r="C29" s="6"/>
      <c r="D29" s="2">
        <f>SUM(D21:D28)</f>
        <v>63</v>
      </c>
      <c r="E29" s="2">
        <f>SUM(E21:E25)</f>
        <v>0</v>
      </c>
      <c r="F29" s="2">
        <f>SUM(F21:F26)</f>
        <v>1403</v>
      </c>
      <c r="G29" s="2">
        <f>SUM(G21:G25)</f>
        <v>0</v>
      </c>
      <c r="H29" s="2">
        <f>SUM(H21:H25)</f>
        <v>50</v>
      </c>
      <c r="I29" s="2">
        <f>SUM(I21:I25)</f>
        <v>0</v>
      </c>
      <c r="J29" s="29">
        <f>SUM(D29:I29)</f>
        <v>1516</v>
      </c>
      <c r="P29" s="6"/>
    </row>
  </sheetData>
  <sheetProtection/>
  <mergeCells count="6">
    <mergeCell ref="D1:O1"/>
    <mergeCell ref="D2:O2"/>
    <mergeCell ref="D3:F3"/>
    <mergeCell ref="G3:I3"/>
    <mergeCell ref="J3:L3"/>
    <mergeCell ref="M3:O3"/>
  </mergeCells>
  <printOptions/>
  <pageMargins left="0.75" right="0.75" top="1" bottom="1" header="0.5" footer="0.5"/>
  <pageSetup horizontalDpi="1200" verticalDpi="12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Q31" sqref="Q31"/>
    </sheetView>
  </sheetViews>
  <sheetFormatPr defaultColWidth="10.875" defaultRowHeight="12.75"/>
  <cols>
    <col min="1" max="1" width="6.25390625" style="5" customWidth="1"/>
    <col min="2" max="2" width="19.625" style="6" customWidth="1"/>
    <col min="3" max="3" width="5.25390625" style="6" customWidth="1"/>
    <col min="4" max="5" width="5.25390625" style="2" customWidth="1"/>
    <col min="6" max="13" width="6.375" style="2" customWidth="1"/>
    <col min="14" max="15" width="5.00390625" style="6" customWidth="1"/>
    <col min="16" max="16384" width="10.875" style="6" customWidth="1"/>
  </cols>
  <sheetData>
    <row r="1" spans="1:15" ht="15">
      <c r="A1" s="45"/>
      <c r="B1" s="18"/>
      <c r="C1" s="147" t="s">
        <v>246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26" t="s">
        <v>18</v>
      </c>
      <c r="O1"/>
    </row>
    <row r="2" spans="1:15" ht="12.75">
      <c r="A2" s="45" t="s">
        <v>103</v>
      </c>
      <c r="B2" s="18" t="s">
        <v>31</v>
      </c>
      <c r="C2" s="18"/>
      <c r="D2" s="100" t="s">
        <v>138</v>
      </c>
      <c r="E2" s="100"/>
      <c r="F2" s="100"/>
      <c r="G2" s="100"/>
      <c r="H2" s="100"/>
      <c r="I2" s="100"/>
      <c r="J2" s="100"/>
      <c r="K2" s="100"/>
      <c r="L2" s="100"/>
      <c r="M2" s="100"/>
      <c r="N2" s="18"/>
      <c r="O2"/>
    </row>
    <row r="3" spans="1:15" ht="12.75">
      <c r="A3" s="45"/>
      <c r="B3" s="18"/>
      <c r="C3" s="18" t="s">
        <v>96</v>
      </c>
      <c r="D3" s="18" t="s">
        <v>92</v>
      </c>
      <c r="E3" s="18" t="s">
        <v>182</v>
      </c>
      <c r="F3" s="18" t="s">
        <v>129</v>
      </c>
      <c r="G3" s="18"/>
      <c r="H3" s="18" t="s">
        <v>121</v>
      </c>
      <c r="I3" s="18"/>
      <c r="J3" s="18" t="s">
        <v>243</v>
      </c>
      <c r="K3" s="18"/>
      <c r="L3" s="18" t="s">
        <v>252</v>
      </c>
      <c r="M3" s="18"/>
      <c r="N3" s="18" t="s">
        <v>19</v>
      </c>
      <c r="O3"/>
    </row>
    <row r="4" spans="1:14" ht="12.75">
      <c r="A4" s="45"/>
      <c r="B4" s="18"/>
      <c r="C4" s="18"/>
      <c r="D4" s="18"/>
      <c r="E4" s="18"/>
      <c r="F4" s="18" t="s">
        <v>144</v>
      </c>
      <c r="G4" s="18" t="s">
        <v>145</v>
      </c>
      <c r="H4" s="18" t="s">
        <v>144</v>
      </c>
      <c r="I4" s="18" t="s">
        <v>145</v>
      </c>
      <c r="J4" s="18" t="s">
        <v>144</v>
      </c>
      <c r="K4" s="18" t="s">
        <v>145</v>
      </c>
      <c r="L4" s="18" t="s">
        <v>144</v>
      </c>
      <c r="M4" s="18" t="s">
        <v>145</v>
      </c>
      <c r="N4" s="127" t="s">
        <v>20</v>
      </c>
    </row>
    <row r="5" spans="1:14" ht="15">
      <c r="A5" s="47">
        <v>1.5</v>
      </c>
      <c r="B5" s="48" t="s">
        <v>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>
      <c r="A6" s="47" t="s">
        <v>244</v>
      </c>
      <c r="B6" s="4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7" customFormat="1" ht="12.75">
      <c r="A7" s="117" t="s">
        <v>245</v>
      </c>
      <c r="B7" s="4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40"/>
    </row>
    <row r="8" spans="1:14" s="7" customFormat="1" ht="12.75">
      <c r="A8" s="39" t="s">
        <v>14</v>
      </c>
      <c r="B8" s="40" t="s">
        <v>17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40"/>
    </row>
    <row r="9" spans="1:14" s="7" customFormat="1" ht="12.75">
      <c r="A9" s="39" t="s">
        <v>15</v>
      </c>
      <c r="B9" s="40" t="s">
        <v>151</v>
      </c>
      <c r="C9" s="18"/>
      <c r="D9" s="18"/>
      <c r="E9" s="18"/>
      <c r="F9" s="18">
        <v>0.5</v>
      </c>
      <c r="G9" s="18"/>
      <c r="H9" s="18"/>
      <c r="I9" s="18"/>
      <c r="J9" s="18"/>
      <c r="K9" s="18"/>
      <c r="L9" s="18"/>
      <c r="M9" s="18"/>
      <c r="N9" s="40">
        <v>1</v>
      </c>
    </row>
    <row r="10" spans="1:14" s="7" customFormat="1" ht="12.75">
      <c r="A10" s="39" t="s">
        <v>117</v>
      </c>
      <c r="B10" s="40" t="s">
        <v>152</v>
      </c>
      <c r="C10" s="18"/>
      <c r="D10" s="18"/>
      <c r="E10" s="18"/>
      <c r="F10" s="18">
        <v>1</v>
      </c>
      <c r="G10" s="18"/>
      <c r="H10" s="18"/>
      <c r="I10" s="18"/>
      <c r="J10" s="18"/>
      <c r="K10" s="18"/>
      <c r="L10" s="18"/>
      <c r="M10" s="18"/>
      <c r="N10" s="40">
        <v>2</v>
      </c>
    </row>
    <row r="11" spans="1:14" s="7" customFormat="1" ht="12.75">
      <c r="A11" s="39" t="s">
        <v>16</v>
      </c>
      <c r="B11" s="41" t="s">
        <v>153</v>
      </c>
      <c r="C11" s="18"/>
      <c r="D11" s="18"/>
      <c r="E11" s="18"/>
      <c r="F11" s="18">
        <v>0.5</v>
      </c>
      <c r="G11" s="18"/>
      <c r="H11" s="18"/>
      <c r="I11" s="18"/>
      <c r="J11" s="18"/>
      <c r="K11" s="18"/>
      <c r="L11" s="18"/>
      <c r="M11" s="18"/>
      <c r="N11" s="40">
        <v>2</v>
      </c>
    </row>
    <row r="12" spans="1:14" s="7" customFormat="1" ht="12.75">
      <c r="A12" s="39" t="s">
        <v>154</v>
      </c>
      <c r="B12" s="41" t="s">
        <v>155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0"/>
    </row>
    <row r="13" spans="1:14" s="7" customFormat="1" ht="12.75">
      <c r="A13" s="39" t="s">
        <v>119</v>
      </c>
      <c r="B13" s="41" t="s">
        <v>68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40"/>
    </row>
    <row r="14" spans="1:14" s="7" customFormat="1" ht="12.75">
      <c r="A14" s="39" t="s">
        <v>69</v>
      </c>
      <c r="B14" s="41" t="s">
        <v>169</v>
      </c>
      <c r="C14" s="18"/>
      <c r="D14" s="18"/>
      <c r="E14" s="18"/>
      <c r="F14" s="18">
        <v>0.5</v>
      </c>
      <c r="G14" s="18"/>
      <c r="H14" s="18"/>
      <c r="I14" s="18"/>
      <c r="J14" s="18"/>
      <c r="K14" s="18"/>
      <c r="L14" s="18"/>
      <c r="M14" s="18"/>
      <c r="N14" s="40">
        <v>1</v>
      </c>
    </row>
    <row r="15" spans="1:14" s="7" customFormat="1" ht="12.75">
      <c r="A15" s="39" t="s">
        <v>70</v>
      </c>
      <c r="B15" s="41" t="s">
        <v>44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0"/>
    </row>
    <row r="16" spans="1:14" ht="12.75">
      <c r="A16" s="4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.75">
      <c r="A17" s="45"/>
      <c r="B17" s="28" t="s">
        <v>248</v>
      </c>
      <c r="C17" s="18">
        <f>C8+C9+C10+C11</f>
        <v>0</v>
      </c>
      <c r="D17" s="18">
        <f>SUM(D8:D16)</f>
        <v>0</v>
      </c>
      <c r="E17" s="18">
        <f>SUM(E8:E16)</f>
        <v>0</v>
      </c>
      <c r="F17" s="18">
        <f aca="true" t="shared" si="0" ref="F17:M17">SUM(F6:F16)</f>
        <v>2.5</v>
      </c>
      <c r="G17" s="18">
        <f t="shared" si="0"/>
        <v>0</v>
      </c>
      <c r="H17" s="18">
        <f>H8+H9+H10+H11</f>
        <v>0</v>
      </c>
      <c r="I17" s="18"/>
      <c r="J17" s="18">
        <f t="shared" si="0"/>
        <v>0</v>
      </c>
      <c r="K17" s="18">
        <f t="shared" si="0"/>
        <v>0</v>
      </c>
      <c r="L17" s="18"/>
      <c r="M17" s="18">
        <f t="shared" si="0"/>
        <v>0</v>
      </c>
      <c r="N17" s="18">
        <f>SUM(N6:N16)</f>
        <v>6</v>
      </c>
    </row>
    <row r="18" spans="1:14" ht="12.75">
      <c r="A18" s="45"/>
      <c r="B18" s="3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55" customFormat="1" ht="12.75">
      <c r="A19" s="53"/>
      <c r="B19" s="54" t="s">
        <v>247</v>
      </c>
      <c r="C19" s="18"/>
      <c r="D19" s="18"/>
      <c r="E19" s="18"/>
      <c r="F19" s="18">
        <f>F17*Rates!$B$26</f>
        <v>750</v>
      </c>
      <c r="G19" s="18">
        <f>G17*Rates!$B$26</f>
        <v>0</v>
      </c>
      <c r="H19" s="18">
        <f>H17*Rates!$B$27</f>
        <v>0</v>
      </c>
      <c r="I19" s="18">
        <f>I17*Rates!$B$27</f>
        <v>0</v>
      </c>
      <c r="J19" s="18">
        <f>J17*Rates!$B$28</f>
        <v>0</v>
      </c>
      <c r="K19" s="18">
        <f>K17*Rates!$B$28</f>
        <v>0</v>
      </c>
      <c r="L19" s="18">
        <f>L17*Rates!$B$29</f>
        <v>0</v>
      </c>
      <c r="M19" s="18">
        <f>M17*Rates!$B$29</f>
        <v>0</v>
      </c>
      <c r="N19" s="18">
        <f>N17*Rates!$B$26</f>
        <v>1800</v>
      </c>
    </row>
    <row r="20" spans="1:14" s="55" customFormat="1" ht="12.75">
      <c r="A20" s="118"/>
      <c r="B20" s="11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55" customFormat="1" ht="12.75">
      <c r="A21" s="118"/>
      <c r="B21" s="11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55" customFormat="1" ht="12.75">
      <c r="A22" s="118"/>
      <c r="B22" s="1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55" customFormat="1" ht="12.75">
      <c r="A23" s="118"/>
      <c r="B23" s="11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3" s="55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5">
      <c r="A25" s="47" t="s">
        <v>244</v>
      </c>
      <c r="B25" s="4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7" customFormat="1" ht="12.75">
      <c r="A26" s="117" t="s">
        <v>251</v>
      </c>
      <c r="B26" s="4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7" customFormat="1" ht="12.75">
      <c r="A27" s="39" t="s">
        <v>14</v>
      </c>
      <c r="B27" s="40" t="s">
        <v>17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7" customFormat="1" ht="12.75">
      <c r="A28" s="39" t="s">
        <v>15</v>
      </c>
      <c r="B28" s="40" t="s">
        <v>151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s="7" customFormat="1" ht="12.75">
      <c r="A29" s="39" t="s">
        <v>117</v>
      </c>
      <c r="B29" s="40" t="s">
        <v>152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7" customFormat="1" ht="12.75">
      <c r="A30" s="39" t="s">
        <v>16</v>
      </c>
      <c r="B30" s="41" t="s">
        <v>153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7" customFormat="1" ht="12.75">
      <c r="A31" s="39" t="s">
        <v>154</v>
      </c>
      <c r="B31" s="41" t="s">
        <v>155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7" customFormat="1" ht="12.75">
      <c r="A32" s="39" t="s">
        <v>119</v>
      </c>
      <c r="B32" s="41" t="s">
        <v>68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7" customFormat="1" ht="12.75">
      <c r="A33" s="39" t="s">
        <v>69</v>
      </c>
      <c r="B33" s="41" t="s">
        <v>169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7" customFormat="1" ht="12.75">
      <c r="A34" s="39" t="s">
        <v>70</v>
      </c>
      <c r="B34" s="41" t="s">
        <v>44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.75">
      <c r="A35" s="4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.75">
      <c r="A36" s="45"/>
      <c r="B36" s="28" t="s">
        <v>249</v>
      </c>
      <c r="C36" s="18">
        <f>C27+C28+C29+C30</f>
        <v>0</v>
      </c>
      <c r="D36" s="18">
        <f>SUM(D27:D35)</f>
        <v>0</v>
      </c>
      <c r="E36" s="18">
        <f>SUM(E27:E35)</f>
        <v>0</v>
      </c>
      <c r="F36" s="18">
        <f>SUM(F25:F35)</f>
        <v>0</v>
      </c>
      <c r="G36" s="18">
        <f>SUM(G25:G35)</f>
        <v>0</v>
      </c>
      <c r="H36" s="18">
        <f>H27+H28+H29+H30</f>
        <v>0</v>
      </c>
      <c r="I36" s="18"/>
      <c r="J36" s="18">
        <f>SUM(J25:J35)</f>
        <v>0</v>
      </c>
      <c r="K36" s="18">
        <f>SUM(K25:K35)</f>
        <v>0</v>
      </c>
      <c r="L36" s="18"/>
      <c r="M36" s="18">
        <f>SUM(M25:M35)</f>
        <v>0</v>
      </c>
    </row>
    <row r="37" spans="1:13" ht="12.75">
      <c r="A37" s="45"/>
      <c r="B37" s="3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s="55" customFormat="1" ht="12.75">
      <c r="A38" s="53"/>
      <c r="B38" s="54" t="s">
        <v>250</v>
      </c>
      <c r="C38" s="18"/>
      <c r="D38" s="18"/>
      <c r="E38" s="18"/>
      <c r="F38" s="18">
        <f>F36*Rates!$B$26</f>
        <v>0</v>
      </c>
      <c r="G38" s="18">
        <f>G36*Rates!$B$26</f>
        <v>0</v>
      </c>
      <c r="H38" s="18">
        <f>H36*Rates!$B$27</f>
        <v>0</v>
      </c>
      <c r="I38" s="18">
        <f>I36*Rates!$B$27</f>
        <v>0</v>
      </c>
      <c r="J38" s="18">
        <f>J36*Rates!$B$28</f>
        <v>0</v>
      </c>
      <c r="K38" s="18">
        <f>K36*Rates!$B$28</f>
        <v>0</v>
      </c>
      <c r="L38" s="18">
        <f>L36*Rates!$B$29</f>
        <v>0</v>
      </c>
      <c r="M38" s="18">
        <f>M36*Rates!$B$29</f>
        <v>0</v>
      </c>
    </row>
    <row r="39" spans="1:13" s="55" customFormat="1" ht="12.75">
      <c r="A39" s="118"/>
      <c r="B39" s="119"/>
      <c r="C39"/>
      <c r="D39"/>
      <c r="E39"/>
      <c r="F39"/>
      <c r="G39"/>
      <c r="H39"/>
      <c r="I39"/>
      <c r="J39"/>
      <c r="K39"/>
      <c r="L39"/>
      <c r="M39"/>
    </row>
    <row r="40" spans="1:15" s="13" customFormat="1" ht="124.5">
      <c r="A40" s="59" t="s">
        <v>142</v>
      </c>
      <c r="B40" s="60"/>
      <c r="C40" s="60" t="s">
        <v>52</v>
      </c>
      <c r="D40" s="60" t="s">
        <v>175</v>
      </c>
      <c r="E40" s="60" t="s">
        <v>64</v>
      </c>
      <c r="F40" s="60" t="s">
        <v>97</v>
      </c>
      <c r="G40" s="60" t="s">
        <v>45</v>
      </c>
      <c r="H40" s="60" t="s">
        <v>242</v>
      </c>
      <c r="I40" s="60" t="s">
        <v>23</v>
      </c>
      <c r="J40" s="60" t="s">
        <v>50</v>
      </c>
      <c r="L40" s="14"/>
      <c r="M40" s="14"/>
      <c r="N40" s="14"/>
      <c r="O40" s="14"/>
    </row>
    <row r="41" spans="1:15" s="42" customFormat="1" ht="12.75">
      <c r="A41" s="59">
        <v>1.5</v>
      </c>
      <c r="B41" s="61"/>
      <c r="C41" s="61"/>
      <c r="D41" s="61"/>
      <c r="E41" s="61"/>
      <c r="F41" s="61"/>
      <c r="G41" s="61"/>
      <c r="H41" s="61"/>
      <c r="I41" s="61"/>
      <c r="J41" s="61"/>
      <c r="L41" s="43"/>
      <c r="M41" s="43"/>
      <c r="N41" s="43"/>
      <c r="O41" s="43"/>
    </row>
    <row r="42" spans="1:15" s="42" customFormat="1" ht="12.75">
      <c r="A42" s="120" t="s">
        <v>14</v>
      </c>
      <c r="B42" s="63" t="s">
        <v>17</v>
      </c>
      <c r="C42" s="61"/>
      <c r="D42" s="61">
        <v>50</v>
      </c>
      <c r="E42" s="61"/>
      <c r="F42" s="61"/>
      <c r="G42" s="61"/>
      <c r="H42" s="61"/>
      <c r="I42" s="61"/>
      <c r="J42" s="61"/>
      <c r="L42" s="43"/>
      <c r="M42" s="43"/>
      <c r="N42" s="43"/>
      <c r="O42" s="43"/>
    </row>
    <row r="43" spans="1:15" s="42" customFormat="1" ht="12.75">
      <c r="A43" s="120" t="s">
        <v>15</v>
      </c>
      <c r="B43" s="63" t="s">
        <v>151</v>
      </c>
      <c r="C43" s="61"/>
      <c r="D43" s="61"/>
      <c r="E43" s="61"/>
      <c r="F43" s="61"/>
      <c r="G43" s="61">
        <v>90</v>
      </c>
      <c r="H43" s="61"/>
      <c r="I43" s="61"/>
      <c r="J43" s="61"/>
      <c r="L43" s="43"/>
      <c r="M43" s="43"/>
      <c r="N43" s="43"/>
      <c r="O43" s="43"/>
    </row>
    <row r="44" spans="1:15" s="42" customFormat="1" ht="12.75">
      <c r="A44" s="120" t="s">
        <v>117</v>
      </c>
      <c r="B44" s="63" t="s">
        <v>152</v>
      </c>
      <c r="C44" s="61"/>
      <c r="D44" s="61"/>
      <c r="E44" s="61"/>
      <c r="F44" s="61"/>
      <c r="G44" s="61">
        <v>90</v>
      </c>
      <c r="H44" s="61"/>
      <c r="I44" s="61"/>
      <c r="J44" s="61"/>
      <c r="L44" s="43"/>
      <c r="M44" s="43"/>
      <c r="N44" s="43"/>
      <c r="O44" s="43"/>
    </row>
    <row r="45" spans="1:15" s="42" customFormat="1" ht="12.75">
      <c r="A45" s="120" t="s">
        <v>16</v>
      </c>
      <c r="B45" s="63" t="s">
        <v>153</v>
      </c>
      <c r="C45" s="61"/>
      <c r="D45" s="61"/>
      <c r="E45" s="61"/>
      <c r="F45" s="61"/>
      <c r="G45" s="61"/>
      <c r="H45" s="61"/>
      <c r="I45" s="61"/>
      <c r="J45" s="61"/>
      <c r="L45" s="43"/>
      <c r="M45" s="43"/>
      <c r="N45" s="43"/>
      <c r="O45" s="43"/>
    </row>
    <row r="46" spans="1:15" s="42" customFormat="1" ht="12.75">
      <c r="A46" s="120" t="s">
        <v>154</v>
      </c>
      <c r="B46" s="63" t="s">
        <v>155</v>
      </c>
      <c r="C46" s="61"/>
      <c r="D46" s="61"/>
      <c r="E46" s="61"/>
      <c r="F46" s="61"/>
      <c r="G46" s="61"/>
      <c r="H46" s="61"/>
      <c r="I46" s="61"/>
      <c r="J46" s="61"/>
      <c r="L46" s="43"/>
      <c r="M46" s="43"/>
      <c r="N46" s="43"/>
      <c r="O46" s="43"/>
    </row>
    <row r="47" spans="1:15" s="42" customFormat="1" ht="12.75">
      <c r="A47" s="120" t="s">
        <v>119</v>
      </c>
      <c r="B47" s="63" t="s">
        <v>68</v>
      </c>
      <c r="C47" s="61"/>
      <c r="D47" s="61"/>
      <c r="E47" s="61"/>
      <c r="F47" s="61"/>
      <c r="G47" s="61">
        <v>200</v>
      </c>
      <c r="H47" s="61"/>
      <c r="I47" s="61"/>
      <c r="J47" s="61"/>
      <c r="L47" s="43"/>
      <c r="M47" s="43"/>
      <c r="N47" s="43"/>
      <c r="O47" s="43"/>
    </row>
    <row r="48" spans="1:15" s="42" customFormat="1" ht="12.75">
      <c r="A48" s="120" t="s">
        <v>69</v>
      </c>
      <c r="B48" s="63" t="s">
        <v>169</v>
      </c>
      <c r="C48" s="61"/>
      <c r="D48" s="61"/>
      <c r="E48" s="61"/>
      <c r="F48" s="61"/>
      <c r="G48" s="61">
        <v>90</v>
      </c>
      <c r="H48" s="61"/>
      <c r="I48" s="61"/>
      <c r="J48" s="61"/>
      <c r="L48" s="43"/>
      <c r="M48" s="43"/>
      <c r="N48" s="43"/>
      <c r="O48" s="43"/>
    </row>
    <row r="49" spans="1:15" s="42" customFormat="1" ht="12.75">
      <c r="A49" s="120" t="s">
        <v>70</v>
      </c>
      <c r="B49" s="63" t="s">
        <v>44</v>
      </c>
      <c r="C49" s="61"/>
      <c r="D49" s="61"/>
      <c r="E49" s="61"/>
      <c r="F49" s="61"/>
      <c r="G49" s="61"/>
      <c r="H49" s="61"/>
      <c r="I49" s="61"/>
      <c r="J49" s="61"/>
      <c r="L49" s="43"/>
      <c r="M49" s="43"/>
      <c r="N49" s="43"/>
      <c r="O49" s="43"/>
    </row>
    <row r="50" spans="1:15" s="42" customFormat="1" ht="12.75">
      <c r="A50" s="59"/>
      <c r="B50" s="61"/>
      <c r="C50" s="61"/>
      <c r="D50" s="61"/>
      <c r="E50" s="61"/>
      <c r="F50" s="61"/>
      <c r="G50" s="61"/>
      <c r="H50" s="61"/>
      <c r="I50" s="61"/>
      <c r="J50" s="61"/>
      <c r="L50" s="43"/>
      <c r="M50" s="43"/>
      <c r="N50" s="43"/>
      <c r="O50" s="43"/>
    </row>
    <row r="51" spans="1:14" ht="12.75">
      <c r="A51" s="62"/>
      <c r="B51" s="66" t="s">
        <v>161</v>
      </c>
      <c r="C51" s="72">
        <f>SUM(D51:J51)</f>
        <v>520</v>
      </c>
      <c r="D51" s="64">
        <f>SUM(D42:D50)</f>
        <v>50</v>
      </c>
      <c r="E51" s="64">
        <f aca="true" t="shared" si="1" ref="E51:J51">SUM(E42:E50)</f>
        <v>0</v>
      </c>
      <c r="F51" s="64">
        <f t="shared" si="1"/>
        <v>0</v>
      </c>
      <c r="G51" s="64">
        <f t="shared" si="1"/>
        <v>470</v>
      </c>
      <c r="H51" s="64">
        <f t="shared" si="1"/>
        <v>0</v>
      </c>
      <c r="I51" s="64">
        <f t="shared" si="1"/>
        <v>0</v>
      </c>
      <c r="J51" s="64">
        <f t="shared" si="1"/>
        <v>0</v>
      </c>
      <c r="N51" s="2"/>
    </row>
  </sheetData>
  <sheetProtection/>
  <mergeCells count="1">
    <mergeCell ref="C1:M1"/>
  </mergeCells>
  <printOptions/>
  <pageMargins left="0.75" right="0.75" top="1" bottom="1" header="0.5" footer="0.5"/>
  <pageSetup cellComments="asDisplayed" fitToHeight="1" fitToWidth="1" horizontalDpi="1200" verticalDpi="1200" orientation="landscape" scale="78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T23" sqref="T23"/>
    </sheetView>
  </sheetViews>
  <sheetFormatPr defaultColWidth="10.875" defaultRowHeight="12.75"/>
  <cols>
    <col min="1" max="1" width="6.25390625" style="5" customWidth="1"/>
    <col min="2" max="2" width="21.625" style="6" customWidth="1"/>
    <col min="3" max="3" width="6.375" style="6" customWidth="1"/>
    <col min="4" max="9" width="4.625" style="2" customWidth="1"/>
    <col min="10" max="10" width="5.125" style="2" customWidth="1"/>
    <col min="11" max="15" width="4.625" style="2" customWidth="1"/>
    <col min="16" max="16" width="6.125" style="6" customWidth="1"/>
    <col min="17" max="16384" width="10.875" style="6" customWidth="1"/>
  </cols>
  <sheetData>
    <row r="1" spans="4:15" ht="15">
      <c r="D1" s="143" t="s">
        <v>134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2.75">
      <c r="A2" s="5" t="s">
        <v>103</v>
      </c>
      <c r="B2" s="6" t="s">
        <v>31</v>
      </c>
      <c r="D2" s="145" t="s">
        <v>138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4:16" ht="12.75">
      <c r="D3" s="145" t="s">
        <v>264</v>
      </c>
      <c r="E3" s="146"/>
      <c r="F3" s="146"/>
      <c r="G3" s="145" t="s">
        <v>105</v>
      </c>
      <c r="H3" s="146"/>
      <c r="I3" s="146"/>
      <c r="J3" s="145" t="s">
        <v>48</v>
      </c>
      <c r="K3" s="145"/>
      <c r="L3" s="145"/>
      <c r="M3" s="145" t="s">
        <v>49</v>
      </c>
      <c r="N3" s="145"/>
      <c r="O3" s="145"/>
      <c r="P3" s="6" t="s">
        <v>182</v>
      </c>
    </row>
    <row r="4" spans="3:15" ht="12.75">
      <c r="C4" s="6" t="s">
        <v>92</v>
      </c>
      <c r="D4" s="1" t="s">
        <v>143</v>
      </c>
      <c r="E4" s="1" t="s">
        <v>144</v>
      </c>
      <c r="F4" s="1" t="s">
        <v>145</v>
      </c>
      <c r="G4" s="1" t="s">
        <v>143</v>
      </c>
      <c r="H4" s="1" t="s">
        <v>144</v>
      </c>
      <c r="I4" s="1" t="s">
        <v>145</v>
      </c>
      <c r="J4" s="1" t="s">
        <v>143</v>
      </c>
      <c r="K4" s="1" t="s">
        <v>144</v>
      </c>
      <c r="L4" s="1" t="s">
        <v>145</v>
      </c>
      <c r="M4" s="1" t="s">
        <v>143</v>
      </c>
      <c r="N4" s="1" t="s">
        <v>144</v>
      </c>
      <c r="O4" s="1" t="s">
        <v>145</v>
      </c>
    </row>
    <row r="5" spans="1:16" ht="15">
      <c r="A5" s="8">
        <v>1.5</v>
      </c>
      <c r="B5" s="9" t="s">
        <v>114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5">
      <c r="A6" s="8" t="s">
        <v>1</v>
      </c>
      <c r="B6" s="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38"/>
    </row>
    <row r="7" spans="1:16" s="7" customFormat="1" ht="12.75">
      <c r="A7" s="10" t="s">
        <v>115</v>
      </c>
      <c r="B7" s="7" t="s">
        <v>32</v>
      </c>
      <c r="C7" s="37">
        <f>D7+E7+F7</f>
        <v>0.6</v>
      </c>
      <c r="D7" s="22">
        <v>0.6</v>
      </c>
      <c r="E7" s="22"/>
      <c r="F7" s="22"/>
      <c r="G7"/>
      <c r="H7"/>
      <c r="I7"/>
      <c r="J7" s="22">
        <v>0.3</v>
      </c>
      <c r="K7" s="22">
        <v>0.3</v>
      </c>
      <c r="L7" s="22"/>
      <c r="M7" s="22"/>
      <c r="N7" s="22"/>
      <c r="O7" s="22"/>
      <c r="P7" s="37">
        <f>J7+K7+L7+M7+N7+O7</f>
        <v>0.6</v>
      </c>
    </row>
    <row r="8" spans="1:16" s="7" customFormat="1" ht="12.75">
      <c r="A8" s="10" t="s">
        <v>116</v>
      </c>
      <c r="B8" s="7" t="s">
        <v>33</v>
      </c>
      <c r="C8" s="37">
        <f>D8+E8+F8</f>
        <v>2.6</v>
      </c>
      <c r="D8" s="22">
        <v>2.6</v>
      </c>
      <c r="E8" s="22">
        <v>0</v>
      </c>
      <c r="F8" s="22"/>
      <c r="G8">
        <v>0.5</v>
      </c>
      <c r="H8"/>
      <c r="I8" s="22">
        <v>0.7</v>
      </c>
      <c r="J8" s="22">
        <v>1.9</v>
      </c>
      <c r="K8" s="22">
        <v>2.2</v>
      </c>
      <c r="L8" s="22"/>
      <c r="M8" s="22">
        <v>1</v>
      </c>
      <c r="N8" s="22"/>
      <c r="O8" s="22"/>
      <c r="P8" s="37">
        <f>J8+K8+L8+M8+N8+O8</f>
        <v>5.1</v>
      </c>
    </row>
    <row r="9" spans="1:16" s="7" customFormat="1" ht="12.75">
      <c r="A9" s="10" t="s">
        <v>117</v>
      </c>
      <c r="B9" s="7" t="s">
        <v>34</v>
      </c>
      <c r="C9" s="37">
        <f>D9+E9+F9</f>
        <v>0.2</v>
      </c>
      <c r="D9" s="22">
        <v>0.2</v>
      </c>
      <c r="E9" s="22">
        <v>0</v>
      </c>
      <c r="F9" s="22"/>
      <c r="G9">
        <v>0.1</v>
      </c>
      <c r="H9"/>
      <c r="I9"/>
      <c r="J9" s="22">
        <v>0.2</v>
      </c>
      <c r="K9" s="22">
        <v>0.5</v>
      </c>
      <c r="L9" s="22"/>
      <c r="M9" s="22"/>
      <c r="N9" s="22"/>
      <c r="O9" s="22"/>
      <c r="P9" s="37">
        <f>J9+K9+L9+M9+N9+O9</f>
        <v>0.7</v>
      </c>
    </row>
    <row r="10" spans="1:16" s="7" customFormat="1" ht="12.75">
      <c r="A10" s="10" t="s">
        <v>118</v>
      </c>
      <c r="B10" s="7" t="s">
        <v>35</v>
      </c>
      <c r="C10" s="37">
        <f>D10+E10+F10</f>
        <v>1.9</v>
      </c>
      <c r="D10" s="22">
        <v>1.9</v>
      </c>
      <c r="E10" s="22">
        <v>0</v>
      </c>
      <c r="F10" s="22"/>
      <c r="G10">
        <v>0.7</v>
      </c>
      <c r="H10"/>
      <c r="I10"/>
      <c r="J10" s="22"/>
      <c r="K10" s="22">
        <v>1.3</v>
      </c>
      <c r="L10" s="22"/>
      <c r="M10" s="22"/>
      <c r="N10" s="22"/>
      <c r="O10" s="22">
        <v>1.7</v>
      </c>
      <c r="P10" s="37">
        <f>J10+K10+L10+M10+N10+O10</f>
        <v>3</v>
      </c>
    </row>
    <row r="11" spans="1:16" s="7" customFormat="1" ht="12.75">
      <c r="A11" s="10" t="s">
        <v>119</v>
      </c>
      <c r="B11" s="7" t="s">
        <v>36</v>
      </c>
      <c r="C11" s="37">
        <f>D11+E11+F11</f>
        <v>0.6</v>
      </c>
      <c r="D11" s="22">
        <v>0.6</v>
      </c>
      <c r="E11" s="22">
        <v>0</v>
      </c>
      <c r="F11" s="22"/>
      <c r="G11"/>
      <c r="H11"/>
      <c r="I11"/>
      <c r="J11" s="22"/>
      <c r="K11" s="22">
        <v>0.2</v>
      </c>
      <c r="L11" s="22"/>
      <c r="M11" s="22"/>
      <c r="N11" s="22"/>
      <c r="O11" s="22"/>
      <c r="P11" s="37">
        <f>J11+K11+L11+M11+N11+O11</f>
        <v>0.2</v>
      </c>
    </row>
    <row r="12" spans="1:16" s="7" customFormat="1" ht="12.75">
      <c r="A12" s="10"/>
      <c r="D12" s="22"/>
      <c r="E12" s="22"/>
      <c r="F12" s="22"/>
      <c r="G12"/>
      <c r="H12"/>
      <c r="I12"/>
      <c r="J12" s="22"/>
      <c r="K12" s="22"/>
      <c r="L12" s="22"/>
      <c r="M12" s="22"/>
      <c r="N12" s="22"/>
      <c r="O12" s="22"/>
      <c r="P12" s="37"/>
    </row>
    <row r="13" spans="4:16" ht="12.75"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8"/>
    </row>
    <row r="14" spans="2:16" ht="12.75">
      <c r="B14" s="11" t="s">
        <v>2</v>
      </c>
      <c r="C14" s="38">
        <f>SUM(C7:C13)</f>
        <v>5.9</v>
      </c>
      <c r="D14" s="21">
        <f>SUM(D6:D13)</f>
        <v>5.9</v>
      </c>
      <c r="E14" s="21">
        <f aca="true" t="shared" si="0" ref="E14:O14">SUM(E6:E13)</f>
        <v>0</v>
      </c>
      <c r="F14" s="21">
        <f t="shared" si="0"/>
        <v>0</v>
      </c>
      <c r="G14" s="21">
        <f t="shared" si="0"/>
        <v>1.2999999999999998</v>
      </c>
      <c r="H14" s="21">
        <f t="shared" si="0"/>
        <v>0</v>
      </c>
      <c r="I14" s="21">
        <f t="shared" si="0"/>
        <v>0.7</v>
      </c>
      <c r="J14" s="21">
        <f t="shared" si="0"/>
        <v>2.4</v>
      </c>
      <c r="K14" s="21">
        <f t="shared" si="0"/>
        <v>4.5</v>
      </c>
      <c r="L14" s="21">
        <f t="shared" si="0"/>
        <v>0</v>
      </c>
      <c r="M14" s="21">
        <f t="shared" si="0"/>
        <v>1</v>
      </c>
      <c r="N14" s="21">
        <f t="shared" si="0"/>
        <v>0</v>
      </c>
      <c r="O14" s="21">
        <f t="shared" si="0"/>
        <v>1.7</v>
      </c>
      <c r="P14" s="38">
        <f>SUM(P7:P13)</f>
        <v>9.599999999999998</v>
      </c>
    </row>
    <row r="15" spans="4:15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 s="13" customFormat="1" ht="124.5">
      <c r="A16" s="12" t="s">
        <v>142</v>
      </c>
      <c r="D16" s="14" t="s">
        <v>175</v>
      </c>
      <c r="E16" s="14" t="s">
        <v>64</v>
      </c>
      <c r="F16" s="14" t="s">
        <v>45</v>
      </c>
      <c r="G16" s="14" t="s">
        <v>242</v>
      </c>
      <c r="H16" s="14" t="s">
        <v>23</v>
      </c>
      <c r="I16" s="14" t="s">
        <v>50</v>
      </c>
      <c r="J16" s="14" t="s">
        <v>22</v>
      </c>
      <c r="K16" s="14"/>
      <c r="L16" s="14"/>
      <c r="M16" s="14"/>
      <c r="N16" s="14"/>
      <c r="O16" s="14"/>
      <c r="P16" s="14"/>
    </row>
    <row r="17" spans="1:8" ht="12.75">
      <c r="A17" s="10" t="s">
        <v>115</v>
      </c>
      <c r="B17" s="7" t="s">
        <v>32</v>
      </c>
      <c r="D17" s="2">
        <v>10</v>
      </c>
      <c r="E17" s="34"/>
      <c r="H17" s="2">
        <v>345</v>
      </c>
    </row>
    <row r="18" spans="1:16" s="2" customFormat="1" ht="12.75">
      <c r="A18" s="10" t="s">
        <v>116</v>
      </c>
      <c r="B18" s="7" t="s">
        <v>33</v>
      </c>
      <c r="C18" s="6"/>
      <c r="D18" s="2">
        <v>10</v>
      </c>
      <c r="E18" s="34"/>
      <c r="F18" s="2">
        <v>518</v>
      </c>
      <c r="H18" s="2">
        <v>123</v>
      </c>
      <c r="P18" s="6"/>
    </row>
    <row r="19" spans="1:16" s="2" customFormat="1" ht="12.75">
      <c r="A19" s="10" t="s">
        <v>117</v>
      </c>
      <c r="B19" s="7" t="s">
        <v>34</v>
      </c>
      <c r="C19" s="6"/>
      <c r="D19" s="2">
        <v>10</v>
      </c>
      <c r="E19" s="34"/>
      <c r="F19" s="2">
        <v>518</v>
      </c>
      <c r="P19" s="6"/>
    </row>
    <row r="20" spans="1:16" s="2" customFormat="1" ht="12.75">
      <c r="A20" s="10" t="s">
        <v>118</v>
      </c>
      <c r="B20" s="7" t="s">
        <v>35</v>
      </c>
      <c r="C20" s="6"/>
      <c r="D20" s="2">
        <v>10</v>
      </c>
      <c r="E20" s="34"/>
      <c r="H20" s="2">
        <v>602</v>
      </c>
      <c r="P20" s="6"/>
    </row>
    <row r="21" spans="1:16" s="2" customFormat="1" ht="12.75">
      <c r="A21" s="10" t="s">
        <v>119</v>
      </c>
      <c r="B21" s="7" t="s">
        <v>36</v>
      </c>
      <c r="C21" s="6"/>
      <c r="D21" s="2">
        <v>10</v>
      </c>
      <c r="E21" s="34"/>
      <c r="F21" s="2">
        <v>288</v>
      </c>
      <c r="P21" s="6"/>
    </row>
    <row r="22" spans="1:16" s="2" customFormat="1" ht="12.75">
      <c r="A22" s="5"/>
      <c r="B22" s="15" t="s">
        <v>52</v>
      </c>
      <c r="C22" s="6"/>
      <c r="D22" s="2">
        <f>SUM(D17:D21)</f>
        <v>50</v>
      </c>
      <c r="F22" s="2">
        <f>SUM(F17:F21)</f>
        <v>1324</v>
      </c>
      <c r="G22" s="2">
        <f>SUM(G17:G21)</f>
        <v>0</v>
      </c>
      <c r="H22" s="2">
        <f>SUM(H17:H21)</f>
        <v>1070</v>
      </c>
      <c r="I22" s="2">
        <f>SUM(I17:I21)</f>
        <v>0</v>
      </c>
      <c r="J22" s="29">
        <f>SUM(E22:I22)</f>
        <v>2394</v>
      </c>
      <c r="P22" s="6"/>
    </row>
  </sheetData>
  <sheetProtection/>
  <mergeCells count="6">
    <mergeCell ref="D1:O1"/>
    <mergeCell ref="D2:O2"/>
    <mergeCell ref="D3:F3"/>
    <mergeCell ref="G3:I3"/>
    <mergeCell ref="J3:L3"/>
    <mergeCell ref="M3:O3"/>
  </mergeCells>
  <printOptions gridLines="1"/>
  <pageMargins left="0.75" right="0.75" top="1" bottom="1" header="0.5" footer="0.5"/>
  <pageSetup horizontalDpi="1200" verticalDpi="1200" orientation="landscape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B30" sqref="B30"/>
    </sheetView>
  </sheetViews>
  <sheetFormatPr defaultColWidth="10.875" defaultRowHeight="12.75"/>
  <cols>
    <col min="1" max="1" width="12.75390625" style="0" customWidth="1"/>
  </cols>
  <sheetData>
    <row r="2" spans="2:7" ht="12.75">
      <c r="B2" t="s">
        <v>237</v>
      </c>
      <c r="C2" t="s">
        <v>28</v>
      </c>
      <c r="D2" t="s">
        <v>29</v>
      </c>
      <c r="E2" t="s">
        <v>27</v>
      </c>
      <c r="F2" t="s">
        <v>238</v>
      </c>
      <c r="G2" t="s">
        <v>239</v>
      </c>
    </row>
    <row r="3" ht="12.75">
      <c r="A3" s="16" t="s">
        <v>129</v>
      </c>
    </row>
    <row r="4" spans="1:3" ht="12.75">
      <c r="A4" t="s">
        <v>24</v>
      </c>
      <c r="C4">
        <v>325</v>
      </c>
    </row>
    <row r="5" spans="1:3" ht="12.75">
      <c r="A5" t="s">
        <v>25</v>
      </c>
      <c r="C5">
        <v>180</v>
      </c>
    </row>
    <row r="6" spans="1:3" ht="12.75">
      <c r="A6" t="s">
        <v>133</v>
      </c>
      <c r="C6">
        <v>295</v>
      </c>
    </row>
    <row r="7" spans="1:3" ht="12.75">
      <c r="A7" t="s">
        <v>120</v>
      </c>
      <c r="C7">
        <v>210</v>
      </c>
    </row>
    <row r="9" ht="12.75">
      <c r="A9" s="16" t="s">
        <v>130</v>
      </c>
    </row>
    <row r="10" spans="1:3" ht="12.75">
      <c r="A10" t="s">
        <v>122</v>
      </c>
      <c r="C10">
        <v>235</v>
      </c>
    </row>
    <row r="11" ht="12.75">
      <c r="A11" t="s">
        <v>123</v>
      </c>
    </row>
    <row r="12" ht="12.75">
      <c r="A12" t="s">
        <v>124</v>
      </c>
    </row>
    <row r="13" ht="12.75">
      <c r="A13" t="s">
        <v>125</v>
      </c>
    </row>
    <row r="15" ht="12.75">
      <c r="A15" s="16" t="s">
        <v>131</v>
      </c>
    </row>
    <row r="16" ht="12.75">
      <c r="A16" t="s">
        <v>126</v>
      </c>
    </row>
    <row r="17" spans="1:3" ht="12.75">
      <c r="A17" t="s">
        <v>127</v>
      </c>
      <c r="C17">
        <v>280</v>
      </c>
    </row>
    <row r="18" ht="12.75">
      <c r="A18" t="s">
        <v>128</v>
      </c>
    </row>
    <row r="20" spans="1:3" ht="12.75">
      <c r="A20" s="16" t="s">
        <v>132</v>
      </c>
      <c r="C20">
        <v>120</v>
      </c>
    </row>
    <row r="24" ht="12.75">
      <c r="B24" t="s">
        <v>10</v>
      </c>
    </row>
    <row r="25" spans="1:2" ht="12.75">
      <c r="A25" s="17" t="s">
        <v>71</v>
      </c>
      <c r="B25" s="18"/>
    </row>
    <row r="26" spans="1:2" ht="12.75">
      <c r="A26" s="18" t="s">
        <v>46</v>
      </c>
      <c r="B26" s="18">
        <v>300</v>
      </c>
    </row>
    <row r="27" spans="1:2" ht="12.75">
      <c r="A27" s="18" t="s">
        <v>121</v>
      </c>
      <c r="B27" s="18">
        <v>200</v>
      </c>
    </row>
    <row r="28" spans="1:2" ht="12.75">
      <c r="A28" s="18" t="s">
        <v>240</v>
      </c>
      <c r="B28" s="18">
        <v>300</v>
      </c>
    </row>
    <row r="29" spans="1:2" ht="12.75">
      <c r="A29" s="18" t="s">
        <v>241</v>
      </c>
      <c r="B29" s="18">
        <v>150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Broce</dc:creator>
  <cp:keywords/>
  <dc:description/>
  <cp:lastModifiedBy>Regina Rameika</cp:lastModifiedBy>
  <cp:lastPrinted>2009-09-16T17:25:58Z</cp:lastPrinted>
  <dcterms:created xsi:type="dcterms:W3CDTF">2009-04-23T16:17:22Z</dcterms:created>
  <dcterms:modified xsi:type="dcterms:W3CDTF">2009-09-16T17:27:17Z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369469263</vt:i4>
  </property>
  <property fmtid="{D5CDD505-2E9C-101B-9397-08002B2CF9AE}" pid="3" name="_EmailSubject">
    <vt:lpwstr>SampleWBSWorksheet.xls</vt:lpwstr>
  </property>
  <property fmtid="{D5CDD505-2E9C-101B-9397-08002B2CF9AE}" pid="4" name="_AuthorEmail">
    <vt:lpwstr>boyu01@gmail.com</vt:lpwstr>
  </property>
  <property fmtid="{D5CDD505-2E9C-101B-9397-08002B2CF9AE}" pid="5" name="_AuthorEmailDisplayName">
    <vt:lpwstr>Bo Yu</vt:lpwstr>
  </property>
  <property fmtid="{D5CDD505-2E9C-101B-9397-08002B2CF9AE}" pid="6" name="_ReviewingToolsShownOnce">
    <vt:lpwstr/>
  </property>
</Properties>
</file>