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lecompte\DUNE\Reviews\2020-07-06 ND CDR\Talk\"/>
    </mc:Choice>
  </mc:AlternateContent>
  <xr:revisionPtr revIDLastSave="0" documentId="13_ncr:1_{A88C75F8-8F5F-4793-9009-574A26457644}" xr6:coauthVersionLast="45" xr6:coauthVersionMax="45" xr10:uidLastSave="{00000000-0000-0000-0000-000000000000}"/>
  <bookViews>
    <workbookView xWindow="960" yWindow="150" windowWidth="29145" windowHeight="17190" xr2:uid="{332C4B77-D70F-4882-A27B-9AB55E3586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  <c r="B2" i="1" l="1"/>
  <c r="B3" i="1" s="1"/>
  <c r="C10" i="1"/>
  <c r="C6" i="1" l="1"/>
  <c r="C3" i="1"/>
  <c r="C2" i="1"/>
  <c r="C7" i="1" s="1"/>
  <c r="C8" i="1" s="1"/>
  <c r="B7" i="1" l="1"/>
  <c r="B8" i="1" s="1"/>
  <c r="B9" i="1" s="1"/>
  <c r="B11" i="1" s="1"/>
  <c r="C12" i="1"/>
  <c r="C9" i="1"/>
  <c r="C11" i="1" s="1"/>
  <c r="C13" i="1" l="1"/>
  <c r="B12" i="1"/>
  <c r="B13" i="1" s="1"/>
  <c r="B14" i="1" l="1"/>
  <c r="B15" i="1" s="1"/>
  <c r="B17" i="1"/>
  <c r="C17" i="1"/>
  <c r="C14" i="1"/>
  <c r="C15" i="1" l="1"/>
</calcChain>
</file>

<file path=xl/sharedStrings.xml><?xml version="1.0" encoding="utf-8"?>
<sst xmlns="http://schemas.openxmlformats.org/spreadsheetml/2006/main" count="27" uniqueCount="27">
  <si>
    <t>1.2 MW</t>
  </si>
  <si>
    <t>2.4 MW</t>
  </si>
  <si>
    <t>Source</t>
  </si>
  <si>
    <t>Rock Muons/Spill</t>
  </si>
  <si>
    <t>Iron Muons/Spill</t>
  </si>
  <si>
    <t>Iron Fraction Traversed</t>
  </si>
  <si>
    <t>MI Harmonic Number</t>
  </si>
  <si>
    <t>Corresponds to &lt;E&gt; = 2.5 GeV. Cconservative - 30% is more realistic for ion. Assume 100% for Rock muons</t>
  </si>
  <si>
    <t>Muons/Bucket in SRRI</t>
  </si>
  <si>
    <t>Muons/Bucket in same panel as Lar muon</t>
  </si>
  <si>
    <t>A muon is potentially confused if a) in the same panel, b) less than 10 cm away in x and c) less than 60 cm in y</t>
  </si>
  <si>
    <t>Potentially Confused Muon Rate/spill</t>
  </si>
  <si>
    <t>Assume 3 muons in a panel overwhelms pattern recognition</t>
  </si>
  <si>
    <t>Argon MuonsMuons/Spill</t>
  </si>
  <si>
    <t>Potentially Confused Muon Rate/day</t>
  </si>
  <si>
    <t>Assumes 24 hours non-stop running</t>
  </si>
  <si>
    <t>2.4 M W/1.2 MW ratio</t>
  </si>
  <si>
    <t>Fraction of "damaged" muons</t>
  </si>
  <si>
    <t>&gt;2 muons per panel</t>
  </si>
  <si>
    <t>Estimate compartable to Argon Muons</t>
  </si>
  <si>
    <t>Pattern recognition degradation factor</t>
  </si>
  <si>
    <t>Potentially confused muon (raw)</t>
  </si>
  <si>
    <t>Potentially Confused muon (post degradation)</t>
  </si>
  <si>
    <t>A factor in case things are worse than above: e.g. 200% means we scale the area covered by b and c above by 2</t>
  </si>
  <si>
    <t>Limited by size of panel</t>
  </si>
  <si>
    <t>Dwyer Talk, p 17 * 60% SRRI acceptance</t>
  </si>
  <si>
    <t>550 tons iron / 67 tons argon * argon nate / efficicy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</si>
</sst>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E+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quotePrefix="1"/>
    <xf numFmtId="9" fontId="0" fillId="0" borderId="0" xfId="0" applyNumberFormat="1"/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10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B3E7A-A423-4075-B362-9E9571EBDB15}">
  <dimension ref="A1:E17"/>
  <sheetViews>
    <sheetView tabSelected="1" workbookViewId="0"/>
  </sheetViews>
  <sheetFormatPr defaultRowHeight="15" x14ac:dyDescent="0.25"/>
  <cols>
    <col min="1" max="1" width="49.5703125" customWidth="1"/>
  </cols>
  <sheetData>
    <row r="1" spans="1:5" x14ac:dyDescent="0.25">
      <c r="B1" t="s">
        <v>0</v>
      </c>
      <c r="C1" t="s">
        <v>1</v>
      </c>
      <c r="E1" t="s">
        <v>2</v>
      </c>
    </row>
    <row r="2" spans="1:5" x14ac:dyDescent="0.25">
      <c r="A2" t="s">
        <v>13</v>
      </c>
      <c r="B2">
        <f>25*0.6</f>
        <v>15</v>
      </c>
      <c r="C2">
        <f>+B2*2</f>
        <v>30</v>
      </c>
      <c r="E2" t="s">
        <v>25</v>
      </c>
    </row>
    <row r="3" spans="1:5" x14ac:dyDescent="0.25">
      <c r="A3" t="s">
        <v>3</v>
      </c>
      <c r="B3">
        <f>+B2</f>
        <v>15</v>
      </c>
      <c r="C3">
        <f>+B3*2</f>
        <v>30</v>
      </c>
      <c r="E3" t="s">
        <v>19</v>
      </c>
    </row>
    <row r="4" spans="1:5" x14ac:dyDescent="0.25">
      <c r="A4" t="s">
        <v>4</v>
      </c>
      <c r="B4" s="3">
        <v>200</v>
      </c>
      <c r="C4" s="3">
        <f>2*B4</f>
        <v>400</v>
      </c>
      <c r="E4" s="1" t="s">
        <v>26</v>
      </c>
    </row>
    <row r="5" spans="1:5" x14ac:dyDescent="0.25">
      <c r="A5" t="s">
        <v>5</v>
      </c>
      <c r="B5" s="2">
        <v>0.5</v>
      </c>
      <c r="C5" s="2">
        <v>0.5</v>
      </c>
      <c r="E5" s="1" t="s">
        <v>7</v>
      </c>
    </row>
    <row r="6" spans="1:5" x14ac:dyDescent="0.25">
      <c r="A6" t="s">
        <v>6</v>
      </c>
      <c r="B6">
        <v>588</v>
      </c>
      <c r="C6">
        <f>+B6</f>
        <v>588</v>
      </c>
    </row>
    <row r="7" spans="1:5" x14ac:dyDescent="0.25">
      <c r="A7" t="s">
        <v>8</v>
      </c>
      <c r="B7" s="4">
        <f>+(B4*B5+B3)/B6</f>
        <v>0.195578231292517</v>
      </c>
      <c r="C7" s="4">
        <f>+(C4*C5+C3)/C6</f>
        <v>0.391156462585034</v>
      </c>
    </row>
    <row r="8" spans="1:5" x14ac:dyDescent="0.25">
      <c r="A8" t="s">
        <v>9</v>
      </c>
      <c r="B8" s="4">
        <f>+B7/4</f>
        <v>4.889455782312925E-2</v>
      </c>
      <c r="C8" s="4">
        <f>+C7/4</f>
        <v>9.7789115646258501E-2</v>
      </c>
    </row>
    <row r="9" spans="1:5" x14ac:dyDescent="0.25">
      <c r="A9" t="s">
        <v>21</v>
      </c>
      <c r="B9" s="5">
        <f>+B8*0.0457</f>
        <v>2.2344812925170067E-3</v>
      </c>
      <c r="C9" s="5">
        <f>+C8*0.0457</f>
        <v>4.4689625850340134E-3</v>
      </c>
      <c r="E9" s="1" t="s">
        <v>10</v>
      </c>
    </row>
    <row r="10" spans="1:5" x14ac:dyDescent="0.25">
      <c r="A10" t="s">
        <v>20</v>
      </c>
      <c r="B10" s="2">
        <v>1</v>
      </c>
      <c r="C10" s="2">
        <f>+B10</f>
        <v>1</v>
      </c>
      <c r="E10" s="1" t="s">
        <v>23</v>
      </c>
    </row>
    <row r="11" spans="1:5" x14ac:dyDescent="0.25">
      <c r="A11" t="s">
        <v>22</v>
      </c>
      <c r="B11" s="5">
        <f>MIN(B8,B10*B9)</f>
        <v>2.2344812925170067E-3</v>
      </c>
      <c r="C11" s="5">
        <f>MIN(C8,C10*C9)</f>
        <v>4.4689625850340134E-3</v>
      </c>
      <c r="E11" s="1" t="s">
        <v>24</v>
      </c>
    </row>
    <row r="12" spans="1:5" x14ac:dyDescent="0.25">
      <c r="A12" t="s">
        <v>18</v>
      </c>
      <c r="B12" s="5">
        <f>1-_xlfn.POISSON.DIST(1,B8,TRUE)</f>
        <v>1.1570803779611394E-3</v>
      </c>
      <c r="C12" s="5">
        <f>1-_xlfn.POISSON.DIST(1,C8,TRUE)</f>
        <v>4.4807844548400144E-3</v>
      </c>
      <c r="E12" s="1" t="s">
        <v>12</v>
      </c>
    </row>
    <row r="13" spans="1:5" x14ac:dyDescent="0.25">
      <c r="A13" t="s">
        <v>11</v>
      </c>
      <c r="B13" s="4">
        <f>+(B11+B12)*B2</f>
        <v>5.087342505717219E-2</v>
      </c>
      <c r="C13" s="4">
        <f>+(C11+C12)*C2</f>
        <v>0.26849241119622086</v>
      </c>
    </row>
    <row r="14" spans="1:5" x14ac:dyDescent="0.25">
      <c r="A14" t="s">
        <v>14</v>
      </c>
      <c r="B14" s="7">
        <f>+B13*86400</f>
        <v>4395.4639249396769</v>
      </c>
      <c r="C14" s="7">
        <f>+C13*86400</f>
        <v>23197.744327353481</v>
      </c>
      <c r="E14" t="s">
        <v>15</v>
      </c>
    </row>
    <row r="15" spans="1:5" x14ac:dyDescent="0.25">
      <c r="A15" t="s">
        <v>16</v>
      </c>
      <c r="B15" s="5">
        <f>+B14/B14</f>
        <v>1</v>
      </c>
      <c r="C15" s="5">
        <f>+C14/B14</f>
        <v>5.2776554929117854</v>
      </c>
    </row>
    <row r="17" spans="1:3" x14ac:dyDescent="0.25">
      <c r="A17" t="s">
        <v>17</v>
      </c>
      <c r="B17" s="6">
        <f>+B13/B2</f>
        <v>3.3915616704781461E-3</v>
      </c>
      <c r="C17" s="6">
        <f>+C13/C2</f>
        <v>8.9497470398740286E-3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lecompte</dc:creator>
  <cp:lastModifiedBy>lecompte</cp:lastModifiedBy>
  <dcterms:created xsi:type="dcterms:W3CDTF">2020-07-08T20:08:13Z</dcterms:created>
  <dcterms:modified xsi:type="dcterms:W3CDTF">2020-07-09T12:45:13Z</dcterms:modified>
</cp:coreProperties>
</file>