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amssrv1\pip-2\Public\Crawford\PDR Documents\"/>
    </mc:Choice>
  </mc:AlternateContent>
  <xr:revisionPtr revIDLastSave="0" documentId="8_{ED4A26D2-066E-4E0C-A5B9-031F08F26B5C}" xr6:coauthVersionLast="45" xr6:coauthVersionMax="45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Risk Elements" sheetId="1" r:id="rId1"/>
    <sheet name="Risk Summary" sheetId="2" r:id="rId2"/>
    <sheet name="Lists" sheetId="3" r:id="rId3"/>
  </sheets>
  <definedNames>
    <definedName name="Assessment">Lists!$B$11:$B$12</definedName>
    <definedName name="Chapters">Lists!$D$4:$E$12</definedName>
    <definedName name="EngineeringRiskElements">Lists!$G$4:$H$11</definedName>
    <definedName name="_xlnm.Print_Area" localSheetId="1">'Risk Summary'!$A$1:$O$31</definedName>
    <definedName name="ProjectRiskElements">Lists!$G$14:$H$21</definedName>
    <definedName name="Risk_A">'Risk Elements'!$E$8</definedName>
    <definedName name="Risk_B">'Risk Elements'!$E$14</definedName>
    <definedName name="Risk_C">'Risk Elements'!$E$20</definedName>
    <definedName name="Risk_D">'Risk Elements'!$E$26</definedName>
    <definedName name="Risk_E">'Risk Elements'!$E$32</definedName>
    <definedName name="Risk_F">'Risk Elements'!$E$38</definedName>
    <definedName name="Risk_G">'Risk Elements'!$E$44</definedName>
    <definedName name="Risk_H">'Risk Elements'!$E$50</definedName>
    <definedName name="Risk_I">'Risk Elements'!$E$56</definedName>
    <definedName name="Risk_J">'Risk Elements'!$E$62</definedName>
    <definedName name="Risk_K">'Risk Elements'!$E$68</definedName>
    <definedName name="Risk_L">'Risk Elements'!$E$74</definedName>
    <definedName name="Risk_M">'Risk Elements'!$E$80</definedName>
    <definedName name="Risk_N">'Risk Elements'!$E$86</definedName>
    <definedName name="Risk_O">'Risk Elements'!$E$92</definedName>
    <definedName name="Risk_P">'Risk Elements'!$E$98</definedName>
    <definedName name="RiskValues">Lists!$B$4:$B$8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2" l="1"/>
  <c r="E50" i="1"/>
  <c r="K15" i="2" s="1"/>
  <c r="K14" i="2" l="1"/>
  <c r="K13" i="2"/>
  <c r="K12" i="2"/>
  <c r="K11" i="2"/>
  <c r="K10" i="2"/>
  <c r="B28" i="2"/>
  <c r="C3" i="2" l="1"/>
  <c r="C4" i="2"/>
  <c r="C5" i="2"/>
  <c r="C6" i="2"/>
  <c r="L31" i="2" l="1"/>
  <c r="L30" i="2"/>
  <c r="L29" i="2"/>
  <c r="L28" i="2"/>
  <c r="L27" i="2"/>
  <c r="L26" i="2"/>
  <c r="L25" i="2"/>
  <c r="L24" i="2"/>
  <c r="B31" i="2"/>
  <c r="B29" i="2"/>
  <c r="B27" i="2"/>
  <c r="B26" i="2"/>
  <c r="B25" i="2"/>
  <c r="B24" i="2"/>
  <c r="B10" i="2"/>
  <c r="A6" i="2"/>
  <c r="A5" i="2"/>
  <c r="A3" i="2"/>
  <c r="A4" i="2"/>
  <c r="A1" i="2"/>
  <c r="B11" i="2"/>
  <c r="B12" i="2"/>
  <c r="B13" i="2"/>
  <c r="B14" i="2"/>
  <c r="B15" i="2"/>
  <c r="B16" i="2"/>
  <c r="B17" i="2"/>
  <c r="E98" i="1"/>
  <c r="K21" i="2" s="1"/>
  <c r="E92" i="1"/>
  <c r="J21" i="2" s="1"/>
  <c r="E86" i="1"/>
  <c r="I21" i="2" s="1"/>
  <c r="E80" i="1"/>
  <c r="H21" i="2" s="1"/>
  <c r="E74" i="1"/>
  <c r="G21" i="2" s="1"/>
  <c r="E68" i="1"/>
  <c r="F21" i="2" s="1"/>
  <c r="E62" i="1"/>
  <c r="E21" i="2" s="1"/>
  <c r="E56" i="1"/>
  <c r="D21" i="2" s="1"/>
  <c r="E44" i="1"/>
  <c r="E38" i="1"/>
  <c r="I12" i="2" s="1"/>
  <c r="E32" i="1"/>
  <c r="H13" i="2" s="1"/>
  <c r="E26" i="1"/>
  <c r="G14" i="2" s="1"/>
  <c r="E20" i="1"/>
  <c r="F12" i="2" s="1"/>
  <c r="E14" i="1"/>
  <c r="E11" i="2" s="1"/>
  <c r="E8" i="1"/>
  <c r="D12" i="2" s="1"/>
  <c r="J12" i="2" l="1"/>
  <c r="J15" i="2"/>
  <c r="J14" i="2"/>
  <c r="J13" i="2"/>
  <c r="N21" i="2"/>
  <c r="I11" i="2"/>
  <c r="I10" i="2"/>
  <c r="O21" i="2" a="1"/>
  <c r="O21" i="2" s="1"/>
  <c r="P21" i="2" s="1"/>
  <c r="I17" i="2"/>
  <c r="I16" i="2"/>
  <c r="I15" i="2"/>
  <c r="I14" i="2"/>
  <c r="I13" i="2"/>
  <c r="H14" i="2"/>
  <c r="H12" i="2"/>
  <c r="H11" i="2"/>
  <c r="H15" i="2"/>
  <c r="G11" i="2"/>
  <c r="F13" i="2"/>
  <c r="E17" i="2"/>
  <c r="E14" i="2"/>
  <c r="E12" i="2"/>
  <c r="E10" i="2"/>
  <c r="E13" i="2"/>
  <c r="D10" i="2"/>
  <c r="D13" i="2"/>
  <c r="D11" i="2"/>
  <c r="D15" i="2"/>
  <c r="O17" i="2" l="1" a="1"/>
  <c r="O17" i="2" s="1"/>
  <c r="O15" i="2" a="1"/>
  <c r="O15" i="2" s="1"/>
  <c r="N10" i="2"/>
  <c r="O12" i="2" a="1"/>
  <c r="O12" i="2" s="1"/>
  <c r="O13" i="2" a="1"/>
  <c r="O13" i="2" s="1"/>
  <c r="N16" i="2"/>
  <c r="O16" i="2" a="1"/>
  <c r="O16" i="2" s="1"/>
  <c r="O10" i="2" a="1"/>
  <c r="O10" i="2" s="1"/>
  <c r="O11" i="2" a="1"/>
  <c r="O11" i="2" s="1"/>
  <c r="O14" i="2" a="1"/>
  <c r="O14" i="2" s="1"/>
  <c r="N17" i="2"/>
  <c r="N11" i="2"/>
  <c r="N13" i="2"/>
  <c r="N15" i="2"/>
  <c r="N14" i="2"/>
  <c r="N12" i="2"/>
  <c r="P11" i="2" l="1"/>
  <c r="P14" i="2"/>
  <c r="P16" i="2"/>
  <c r="P17" i="2"/>
  <c r="P12" i="2"/>
  <c r="P15" i="2"/>
  <c r="P10" i="2"/>
  <c r="P13" i="2"/>
</calcChain>
</file>

<file path=xl/sharedStrings.xml><?xml version="1.0" encoding="utf-8"?>
<sst xmlns="http://schemas.openxmlformats.org/spreadsheetml/2006/main" count="212" uniqueCount="133">
  <si>
    <t>Values</t>
  </si>
  <si>
    <t>Technology</t>
  </si>
  <si>
    <t>This defines the degree of technical complexity the Lead Engineer or engineering team will face in executing the project.</t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</si>
  <si>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The project will require the development of new technology.</t>
    </r>
  </si>
  <si>
    <t>Environmental Impact</t>
  </si>
  <si>
    <t>Vendor Issues</t>
  </si>
  <si>
    <t>Resource Availability</t>
  </si>
  <si>
    <t>Quality Requirements</t>
  </si>
  <si>
    <t>Safety</t>
  </si>
  <si>
    <t>Manufacturing Complexity</t>
  </si>
  <si>
    <t>Schedule</t>
  </si>
  <si>
    <t>Interfaces</t>
  </si>
  <si>
    <t>Experience/Capability</t>
  </si>
  <si>
    <t>Regulatory Requirements</t>
  </si>
  <si>
    <t>Project Funding</t>
  </si>
  <si>
    <t>Project Reporting Requirements</t>
  </si>
  <si>
    <t>Public Impact</t>
  </si>
  <si>
    <t>Project Cost</t>
  </si>
  <si>
    <t>Engineering Risk Assessment</t>
  </si>
  <si>
    <t>This defines the potential level of environmental impact.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</si>
  <si>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There will be no environmental impact.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</si>
  <si>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project may have some environmental impact but will not require an environmental assessment, as determined by FESHM.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</si>
  <si>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The project will require an environmental impact statement.</t>
    </r>
  </si>
  <si>
    <t>This defines the degree of complexity to be expected with vendors.  Complicating factors may include long-lead-time items and issues with vendor qualification and reliability.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</si>
  <si>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Vendors could cause minor issues.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</si>
  <si>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Vendors could cause manageable complications.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</si>
  <si>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Vendor issues could result in significant schedule delays or cost overruns or could otherwise jeopardize the successful completion of the project.</t>
    </r>
  </si>
  <si>
    <t>This defines the availability of internal and external resources to plan and execute the project.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</si>
  <si>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Resources will be readily available.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</si>
  <si>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Resources could be somewhat restricted.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</si>
  <si>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The difficulty of obtaining resources puts the project schedule at high risk.</t>
    </r>
  </si>
  <si>
    <t>This determines the effort required to achieve the quality level the customer assigns to the final product.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</si>
  <si>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The quality requirements can be met easily with existing infrastructure.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</si>
  <si>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quality requirements are challenging but can be met with existing infrastructure.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</si>
  <si>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The quality requirements are beyond the capability of existing infrastructure.</t>
    </r>
  </si>
  <si>
    <t>This defines the safety issues the project team will encounter while completing the project.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</si>
  <si>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The project will require standard safety considerations.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</si>
  <si>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project will require increased diligence due to its location, the configuration of the product or the type of work required.  This includes work requiring review according to FESHM.</t>
    </r>
  </si>
  <si>
    <t>This defines the degree of complexity to be expected when combining the elements of technology, operations and schedule in product manufacturing.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</si>
  <si>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The manufacturing processes will be routine.</t>
    </r>
  </si>
  <si>
    <t>This defines how much time the Lead Engineer or engineering team will have to complete the schedule.</t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</si>
  <si>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schedule will be somewhat constrained.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</si>
  <si>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The subproject will be on the overall project critical path and has no schedule contingency.</t>
    </r>
  </si>
  <si>
    <t>This defines the risk associated with the complexity of integrating multiple subprojects.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</si>
  <si>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One department at Fermilab will be involved with a standalone project.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</si>
  <si>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Project success depends upon contributions from multiple departments at Fermilab.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</si>
  <si>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Project success depends upon contributions from multiple institutions.</t>
    </r>
  </si>
  <si>
    <t>This defines the level of experience and capability project team members will have.</t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</si>
  <si>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Only inexperienced personnel will participate.</t>
    </r>
  </si>
  <si>
    <t>This identifies the degree to which oversight by governmental or other regulatory agencies will impact the project.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</si>
  <si>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Regulatory agencies will have minor to no involvement.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</si>
  <si>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Department of Energy, DOE, will have direct regulatory involvement.</t>
    </r>
  </si>
  <si>
    <t>This defines the availability and approval status of project planning and execution funds.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</si>
  <si>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A single source within Fermilab will fund the project.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</si>
  <si>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A source outside of Fermilab will fund the project.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</si>
  <si>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Multiple sources outside of Fermilab will fund the project.</t>
    </r>
  </si>
  <si>
    <t>This indicates the level of reporting to the senior management the project requires.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</si>
  <si>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Reports to senior management about the project will not be required.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</si>
  <si>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project will require quarterly performance reports.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</si>
  <si>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The project will be highly visible.  Top management or outside agencies will schedule visits and issue monthly performance reports.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</si>
  <si>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The public will not be affected.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</si>
  <si>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public may be somewhat affected and should be informed with news releases.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</si>
  <si>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The project may have an impact on the public.  The public should be involved through public forums and may participate in advisory councils.</t>
    </r>
  </si>
  <si>
    <t>This defines how much the project is projected to cost.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</si>
  <si>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The project will be within the department operating budget.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</si>
  <si>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project will require divisional budget planning.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</si>
  <si>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The project will require laboratory or DOE budget tracking and reporting.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</si>
  <si>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The project will use off-the-shelf technology.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</si>
  <si>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Engineers will purchase and modify off-the-shelf technology.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</si>
  <si>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DOE, as well as state or federal government, will have regulatory involvement.</t>
    </r>
  </si>
  <si>
    <t>Score</t>
  </si>
  <si>
    <t>Project:</t>
  </si>
  <si>
    <t>Lead Engineer:</t>
  </si>
  <si>
    <t>Date:</t>
  </si>
  <si>
    <t>High Risk</t>
  </si>
  <si>
    <t>Chapters</t>
  </si>
  <si>
    <t>Engineering Risk Element</t>
  </si>
  <si>
    <t>A</t>
  </si>
  <si>
    <t>B</t>
  </si>
  <si>
    <t>C</t>
  </si>
  <si>
    <t>D</t>
  </si>
  <si>
    <t>E</t>
  </si>
  <si>
    <t>F</t>
  </si>
  <si>
    <t>G</t>
  </si>
  <si>
    <t>Project Risk Element</t>
  </si>
  <si>
    <t>H</t>
  </si>
  <si>
    <t>I</t>
  </si>
  <si>
    <t>J</t>
  </si>
  <si>
    <t>K</t>
  </si>
  <si>
    <t>L</t>
  </si>
  <si>
    <t>M</t>
  </si>
  <si>
    <t>N</t>
  </si>
  <si>
    <t>O</t>
  </si>
  <si>
    <t>Experience / Capability</t>
  </si>
  <si>
    <t>Requirements and Specifications</t>
  </si>
  <si>
    <t>Requirements and Specification Review</t>
  </si>
  <si>
    <t>System Design</t>
  </si>
  <si>
    <t>Engineering Design Review</t>
  </si>
  <si>
    <t>Procurement and Implementation</t>
  </si>
  <si>
    <t>Testing and Validation</t>
  </si>
  <si>
    <t>Release to Operations</t>
  </si>
  <si>
    <t>Final Documentation</t>
  </si>
  <si>
    <t>Chapter</t>
  </si>
  <si>
    <t>High</t>
  </si>
  <si>
    <t>Risk</t>
  </si>
  <si>
    <t>Subtotal</t>
  </si>
  <si>
    <t>≥</t>
  </si>
  <si>
    <t>Assessment</t>
  </si>
  <si>
    <t>Standard Risk</t>
  </si>
  <si>
    <t>Engineering Risk Elements</t>
  </si>
  <si>
    <t>Project Risk Elements</t>
  </si>
  <si>
    <t>1 - Low Risk</t>
  </si>
  <si>
    <t>2 - Low to Medium Risk</t>
  </si>
  <si>
    <t>3 - Medium Risk</t>
  </si>
  <si>
    <t>4 - Medium to High Risk</t>
  </si>
  <si>
    <t>5 - High Risk</t>
  </si>
  <si>
    <t>This indicates how much the project will affect the public or public opinion.</t>
  </si>
  <si>
    <t>Reviewed By:</t>
  </si>
  <si>
    <t>Transportation and Rigging Complexity</t>
  </si>
  <si>
    <t>P</t>
  </si>
  <si>
    <t>This defines the expected complexity of transporting and rigging major components of the project.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</si>
  <si>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The transportation and rigging processes will be routine.</t>
    </r>
  </si>
  <si>
    <r>
      <rPr>
        <b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 xml:space="preserve"> The project will require very restrictive safety considerations.  This includes work requiring review and personnel safety systems.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</si>
  <si>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project will require an existing technology that the manufacturer has not previously used.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</si>
  <si>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The project will require new or complex manufacturing methods.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</si>
  <si>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The project will require some analysis to ensure safe transportation or rigging.</t>
    </r>
  </si>
  <si>
    <r>
      <rPr>
        <b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 xml:space="preserve"> The project will require analysis and testing validation to ensure safe transportation or rigging.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</si>
  <si>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Time will be unlimited.</t>
    </r>
  </si>
  <si>
    <r>
      <rPr>
        <b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 xml:space="preserve"> Only experts will participate.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</si>
  <si>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A blend of experts and inexperienced personnel will participate.</t>
    </r>
  </si>
  <si>
    <t>PIP2 Building Infrastructure Electrical</t>
  </si>
  <si>
    <t>Ryan Crawford</t>
  </si>
  <si>
    <t>Matt Kufer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</si>
</sst>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General;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4C97"/>
        <bgColor indexed="64"/>
      </patternFill>
    </fill>
    <fill>
      <patternFill patternType="solid">
        <fgColor rgb="FFA7A8AA"/>
        <bgColor indexed="64"/>
      </patternFill>
    </fill>
    <fill>
      <patternFill patternType="solid">
        <fgColor rgb="FFF5E1A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2" xfId="0" applyBorder="1"/>
    <xf numFmtId="0" fontId="0" fillId="0" borderId="4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" xfId="0" applyFont="1" applyBorder="1" applyProtection="1">
      <protection locked="0"/>
    </xf>
    <xf numFmtId="0" fontId="0" fillId="0" borderId="0" xfId="0" applyProtection="1"/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10" fillId="5" borderId="2" xfId="0" applyFont="1" applyFill="1" applyBorder="1" applyAlignment="1" applyProtection="1">
      <alignment horizontal="center"/>
    </xf>
    <xf numFmtId="0" fontId="1" fillId="0" borderId="0" xfId="0" applyFont="1" applyProtection="1"/>
    <xf numFmtId="0" fontId="10" fillId="3" borderId="1" xfId="0" applyFont="1" applyFill="1" applyBorder="1" applyAlignment="1" applyProtection="1">
      <alignment horizontal="center"/>
    </xf>
    <xf numFmtId="0" fontId="13" fillId="5" borderId="4" xfId="0" applyFont="1" applyFill="1" applyBorder="1" applyAlignment="1" applyProtection="1">
      <alignment horizontal="center"/>
    </xf>
    <xf numFmtId="0" fontId="13" fillId="5" borderId="3" xfId="0" applyFont="1" applyFill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1" fillId="4" borderId="1" xfId="0" applyFont="1" applyFill="1" applyBorder="1" applyAlignment="1" applyProtection="1">
      <alignment horizontal="center"/>
    </xf>
    <xf numFmtId="0" fontId="11" fillId="0" borderId="6" xfId="0" applyFont="1" applyBorder="1" applyAlignment="1" applyProtection="1">
      <alignment horizontal="right"/>
    </xf>
    <xf numFmtId="0" fontId="11" fillId="0" borderId="7" xfId="0" applyFont="1" applyBorder="1" applyAlignment="1" applyProtection="1">
      <alignment horizontal="left"/>
    </xf>
    <xf numFmtId="0" fontId="11" fillId="0" borderId="11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4" borderId="4" xfId="0" applyFont="1" applyFill="1" applyBorder="1" applyAlignment="1" applyProtection="1">
      <alignment horizontal="center"/>
    </xf>
    <xf numFmtId="0" fontId="11" fillId="0" borderId="11" xfId="0" applyFont="1" applyBorder="1" applyAlignment="1" applyProtection="1">
      <alignment horizontal="right"/>
    </xf>
    <xf numFmtId="0" fontId="11" fillId="0" borderId="12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1" fillId="0" borderId="0" xfId="0" applyFont="1" applyProtection="1"/>
    <xf numFmtId="0" fontId="12" fillId="5" borderId="2" xfId="0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/>
    </xf>
    <xf numFmtId="0" fontId="12" fillId="5" borderId="3" xfId="0" applyFont="1" applyFill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Protection="1"/>
    <xf numFmtId="0" fontId="0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left" indent="1"/>
    </xf>
    <xf numFmtId="0" fontId="2" fillId="5" borderId="6" xfId="0" applyFont="1" applyFill="1" applyBorder="1" applyProtection="1"/>
    <xf numFmtId="0" fontId="0" fillId="5" borderId="7" xfId="0" applyFill="1" applyBorder="1" applyProtection="1"/>
    <xf numFmtId="0" fontId="2" fillId="5" borderId="7" xfId="0" applyFont="1" applyFill="1" applyBorder="1" applyProtection="1"/>
    <xf numFmtId="0" fontId="0" fillId="0" borderId="0" xfId="0" applyAlignment="1" applyProtection="1">
      <alignment horizontal="left" vertical="top" wrapText="1"/>
    </xf>
    <xf numFmtId="0" fontId="1" fillId="5" borderId="6" xfId="0" applyFont="1" applyFill="1" applyBorder="1" applyAlignment="1" applyProtection="1">
      <alignment horizontal="center"/>
    </xf>
    <xf numFmtId="0" fontId="1" fillId="5" borderId="7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 indent="1"/>
    </xf>
    <xf numFmtId="0" fontId="0" fillId="0" borderId="0" xfId="0" applyAlignment="1" applyProtection="1">
      <alignment horizontal="left" vertical="top" wrapText="1" indent="1"/>
    </xf>
    <xf numFmtId="0" fontId="3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1" fillId="0" borderId="10" xfId="0" applyFont="1" applyBorder="1" applyAlignment="1" applyProtection="1">
      <alignment horizontal="left"/>
    </xf>
    <xf numFmtId="0" fontId="11" fillId="0" borderId="15" xfId="0" applyFont="1" applyBorder="1" applyAlignment="1" applyProtection="1">
      <alignment horizontal="left"/>
    </xf>
    <xf numFmtId="0" fontId="11" fillId="0" borderId="12" xfId="0" applyFont="1" applyBorder="1" applyAlignment="1" applyProtection="1">
      <alignment horizontal="left"/>
    </xf>
    <xf numFmtId="0" fontId="12" fillId="5" borderId="6" xfId="0" applyFont="1" applyFill="1" applyBorder="1" applyAlignment="1" applyProtection="1">
      <alignment horizontal="center"/>
    </xf>
    <xf numFmtId="0" fontId="12" fillId="5" borderId="13" xfId="0" applyFont="1" applyFill="1" applyBorder="1" applyAlignment="1" applyProtection="1">
      <alignment horizontal="center"/>
    </xf>
    <xf numFmtId="0" fontId="12" fillId="5" borderId="7" xfId="0" applyFont="1" applyFill="1" applyBorder="1" applyAlignment="1" applyProtection="1">
      <alignment horizontal="center"/>
    </xf>
    <xf numFmtId="0" fontId="11" fillId="0" borderId="14" xfId="0" applyFont="1" applyBorder="1" applyAlignment="1" applyProtection="1">
      <alignment horizontal="left"/>
    </xf>
    <xf numFmtId="0" fontId="11" fillId="0" borderId="9" xfId="0" applyFont="1" applyBorder="1" applyAlignment="1" applyProtection="1">
      <alignment horizontal="left"/>
    </xf>
    <xf numFmtId="0" fontId="13" fillId="5" borderId="11" xfId="0" applyFont="1" applyFill="1" applyBorder="1" applyAlignment="1" applyProtection="1">
      <alignment horizontal="center"/>
    </xf>
    <xf numFmtId="0" fontId="13" fillId="5" borderId="12" xfId="0" applyFont="1" applyFill="1" applyBorder="1" applyAlignment="1" applyProtection="1">
      <alignment horizontal="center"/>
    </xf>
    <xf numFmtId="0" fontId="12" fillId="5" borderId="8" xfId="0" applyFont="1" applyFill="1" applyBorder="1" applyAlignment="1" applyProtection="1">
      <alignment horizontal="center"/>
    </xf>
    <xf numFmtId="0" fontId="12" fillId="5" borderId="9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3" fillId="5" borderId="14" xfId="0" applyFont="1" applyFill="1" applyBorder="1" applyAlignment="1" applyProtection="1">
      <alignment horizontal="center"/>
    </xf>
    <xf numFmtId="0" fontId="13" fillId="5" borderId="9" xfId="0" applyFont="1" applyFill="1" applyBorder="1" applyAlignment="1" applyProtection="1">
      <alignment horizontal="center"/>
    </xf>
    <xf numFmtId="0" fontId="13" fillId="5" borderId="15" xfId="0" applyFont="1" applyFill="1" applyBorder="1" applyAlignment="1" applyProtection="1">
      <alignment horizontal="center"/>
    </xf>
    <xf numFmtId="0" fontId="13" fillId="5" borderId="6" xfId="0" applyFont="1" applyFill="1" applyBorder="1" applyAlignment="1" applyProtection="1">
      <alignment horizontal="center"/>
    </xf>
    <xf numFmtId="0" fontId="13" fillId="5" borderId="13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</xf>
    <xf numFmtId="0" fontId="12" fillId="5" borderId="12" xfId="0" applyFont="1" applyFill="1" applyBorder="1" applyAlignment="1" applyProtection="1">
      <alignment horizontal="center"/>
    </xf>
    <xf numFmtId="0" fontId="11" fillId="0" borderId="13" xfId="0" applyFont="1" applyBorder="1" applyAlignment="1" applyProtection="1">
      <alignment horizontal="left"/>
    </xf>
    <xf numFmtId="0" fontId="11" fillId="0" borderId="7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165" fontId="9" fillId="0" borderId="15" xfId="0" applyNumberFormat="1" applyFont="1" applyBorder="1" applyAlignment="1" applyProtection="1">
      <alignment horizontal="left"/>
    </xf>
    <xf numFmtId="165" fontId="9" fillId="0" borderId="13" xfId="0" applyNumberFormat="1" applyFont="1" applyBorder="1" applyAlignment="1" applyProtection="1">
      <alignment horizontal="left"/>
    </xf>
    <xf numFmtId="164" fontId="9" fillId="0" borderId="13" xfId="0" applyNumberFormat="1" applyFont="1" applyBorder="1" applyAlignment="1" applyProtection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theme="0"/>
      </font>
      <fill>
        <patternFill>
          <bgColor rgb="FFAF272F"/>
        </patternFill>
      </fill>
    </dxf>
    <dxf>
      <font>
        <color theme="0"/>
      </font>
      <fill>
        <patternFill>
          <bgColor rgb="FFAF272F"/>
        </patternFill>
      </fill>
    </dxf>
  </dxfs>
  <tableStyles count="0" defaultTableStyle="TableStyleMedium9" defaultPivotStyle="PivotStyleLight16"/>
  <colors>
    <mruColors>
      <color rgb="FFF5E1A4"/>
      <color rgb="FF004C97"/>
      <color rgb="FFAF272F"/>
      <color rgb="FFF68D2E"/>
      <color rgb="FF002855"/>
      <color rgb="FFA7A8AA"/>
      <color rgb="FF41B6E6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1057276</xdr:colOff>
      <xdr:row>0</xdr:row>
      <xdr:rowOff>293179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71600" cy="293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"/>
  <sheetViews>
    <sheetView tabSelected="1" zoomScale="85" zoomScaleNormal="85" workbookViewId="0">
      <pane ySplit="7" topLeftCell="A8" activePane="bottomLeft" state="frozen"/>
      <selection pane="bottomLeft" activeCell="B5" sqref="B5:D5"/>
    </sheetView>
  </sheetViews>
  <sheetFormatPr defaultColWidth="9.109375" defaultRowHeight="14.4" x14ac:dyDescent="0.3"/>
  <cols>
    <col min="1" max="1" width="18.6640625" style="12" customWidth="1"/>
    <col min="2" max="2" width="30.88671875" style="12" customWidth="1"/>
    <col min="3" max="3" width="16.5546875" style="12" customWidth="1"/>
    <col min="4" max="4" width="22.6640625" style="12" customWidth="1"/>
    <col min="5" max="5" width="4.6640625" style="38" customWidth="1"/>
    <col min="6" max="16384" width="9.109375" style="12"/>
  </cols>
  <sheetData>
    <row r="1" spans="1:5" ht="23.4" x14ac:dyDescent="0.45">
      <c r="A1" s="54" t="s">
        <v>18</v>
      </c>
      <c r="B1" s="54"/>
      <c r="C1" s="54"/>
      <c r="D1" s="54"/>
      <c r="E1" s="54"/>
    </row>
    <row r="3" spans="1:5" ht="18" x14ac:dyDescent="0.35">
      <c r="A3" s="40" t="s">
        <v>71</v>
      </c>
      <c r="B3" s="50" t="s">
        <v>130</v>
      </c>
      <c r="C3" s="50"/>
      <c r="D3" s="50"/>
    </row>
    <row r="4" spans="1:5" ht="18" x14ac:dyDescent="0.35">
      <c r="A4" s="40" t="s">
        <v>72</v>
      </c>
      <c r="B4" s="50" t="s">
        <v>131</v>
      </c>
      <c r="C4" s="50"/>
      <c r="D4" s="50"/>
    </row>
    <row r="5" spans="1:5" ht="18" x14ac:dyDescent="0.35">
      <c r="A5" s="40" t="s">
        <v>117</v>
      </c>
      <c r="B5" s="50" t="s">
        <v>132</v>
      </c>
      <c r="C5" s="50"/>
      <c r="D5" s="50"/>
    </row>
    <row r="6" spans="1:5" ht="18" x14ac:dyDescent="0.35">
      <c r="A6" s="40" t="s">
        <v>73</v>
      </c>
      <c r="B6" s="51">
        <v>44049</v>
      </c>
      <c r="C6" s="51"/>
      <c r="D6" s="51"/>
    </row>
    <row r="7" spans="1:5" x14ac:dyDescent="0.3">
      <c r="D7" s="48" t="s">
        <v>70</v>
      </c>
      <c r="E7" s="49"/>
    </row>
    <row r="8" spans="1:5" s="41" customFormat="1" ht="18" x14ac:dyDescent="0.35">
      <c r="A8" s="44" t="s">
        <v>1</v>
      </c>
      <c r="B8" s="46"/>
      <c r="D8" s="11" t="s">
        <v>113</v>
      </c>
      <c r="E8" s="42">
        <f>MATCH(D8,RiskValues,0)</f>
        <v>3</v>
      </c>
    </row>
    <row r="9" spans="1:5" ht="30" customHeight="1" x14ac:dyDescent="0.3">
      <c r="A9" s="47" t="s">
        <v>2</v>
      </c>
      <c r="B9" s="47"/>
      <c r="C9" s="47"/>
      <c r="D9" s="47"/>
      <c r="E9" s="47"/>
    </row>
    <row r="10" spans="1:5" x14ac:dyDescent="0.3">
      <c r="A10" s="52" t="s">
        <v>67</v>
      </c>
      <c r="B10" s="52"/>
      <c r="C10" s="52"/>
      <c r="D10" s="52"/>
      <c r="E10" s="52"/>
    </row>
    <row r="11" spans="1:5" ht="14.25" customHeight="1" x14ac:dyDescent="0.3">
      <c r="A11" s="52" t="s">
        <v>68</v>
      </c>
      <c r="B11" s="52"/>
      <c r="C11" s="52"/>
      <c r="D11" s="52"/>
      <c r="E11" s="52"/>
    </row>
    <row r="12" spans="1:5" x14ac:dyDescent="0.3">
      <c r="A12" s="52" t="s">
        <v>3</v>
      </c>
      <c r="B12" s="52"/>
      <c r="C12" s="52"/>
      <c r="D12" s="52"/>
      <c r="E12" s="52"/>
    </row>
    <row r="14" spans="1:5" ht="18" x14ac:dyDescent="0.35">
      <c r="A14" s="44" t="s">
        <v>4</v>
      </c>
      <c r="B14" s="45"/>
      <c r="D14" s="11" t="s">
        <v>112</v>
      </c>
      <c r="E14" s="42">
        <f>MATCH(D14,RiskValues,0)</f>
        <v>2</v>
      </c>
    </row>
    <row r="15" spans="1:5" x14ac:dyDescent="0.3">
      <c r="A15" s="47" t="s">
        <v>19</v>
      </c>
      <c r="B15" s="47"/>
      <c r="C15" s="47"/>
      <c r="D15" s="47"/>
      <c r="E15" s="47"/>
    </row>
    <row r="16" spans="1:5" x14ac:dyDescent="0.3">
      <c r="A16" s="52" t="s">
        <v>20</v>
      </c>
      <c r="B16" s="52"/>
      <c r="C16" s="52"/>
      <c r="D16" s="52"/>
      <c r="E16" s="52"/>
    </row>
    <row r="17" spans="1:5" ht="30" customHeight="1" x14ac:dyDescent="0.3">
      <c r="A17" s="53" t="s">
        <v>21</v>
      </c>
      <c r="B17" s="53"/>
      <c r="C17" s="53"/>
      <c r="D17" s="53"/>
      <c r="E17" s="53"/>
    </row>
    <row r="18" spans="1:5" x14ac:dyDescent="0.3">
      <c r="A18" s="52" t="s">
        <v>22</v>
      </c>
      <c r="B18" s="52"/>
      <c r="C18" s="52"/>
      <c r="D18" s="52"/>
      <c r="E18" s="52"/>
    </row>
    <row r="20" spans="1:5" ht="18" x14ac:dyDescent="0.35">
      <c r="A20" s="44" t="s">
        <v>5</v>
      </c>
      <c r="B20" s="45"/>
      <c r="D20" s="11" t="s">
        <v>113</v>
      </c>
      <c r="E20" s="42">
        <f>MATCH(D20,RiskValues,0)</f>
        <v>3</v>
      </c>
    </row>
    <row r="21" spans="1:5" ht="30" customHeight="1" x14ac:dyDescent="0.3">
      <c r="A21" s="47" t="s">
        <v>23</v>
      </c>
      <c r="B21" s="47"/>
      <c r="C21" s="47"/>
      <c r="D21" s="47"/>
      <c r="E21" s="47"/>
    </row>
    <row r="22" spans="1:5" x14ac:dyDescent="0.3">
      <c r="A22" s="52" t="s">
        <v>24</v>
      </c>
      <c r="B22" s="52"/>
      <c r="C22" s="52"/>
      <c r="D22" s="52"/>
      <c r="E22" s="52"/>
    </row>
    <row r="23" spans="1:5" x14ac:dyDescent="0.3">
      <c r="A23" s="52" t="s">
        <v>25</v>
      </c>
      <c r="B23" s="52"/>
      <c r="C23" s="52"/>
      <c r="D23" s="52"/>
      <c r="E23" s="52"/>
    </row>
    <row r="24" spans="1:5" ht="30" customHeight="1" x14ac:dyDescent="0.3">
      <c r="A24" s="53" t="s">
        <v>26</v>
      </c>
      <c r="B24" s="53"/>
      <c r="C24" s="53"/>
      <c r="D24" s="53"/>
      <c r="E24" s="53"/>
    </row>
    <row r="26" spans="1:5" ht="18" x14ac:dyDescent="0.35">
      <c r="A26" s="44" t="s">
        <v>6</v>
      </c>
      <c r="B26" s="45"/>
      <c r="D26" s="11" t="s">
        <v>114</v>
      </c>
      <c r="E26" s="42">
        <f>MATCH(D26,RiskValues,0)</f>
        <v>4</v>
      </c>
    </row>
    <row r="27" spans="1:5" x14ac:dyDescent="0.3">
      <c r="A27" s="47" t="s">
        <v>27</v>
      </c>
      <c r="B27" s="47"/>
      <c r="C27" s="47"/>
      <c r="D27" s="47"/>
      <c r="E27" s="47"/>
    </row>
    <row r="28" spans="1:5" x14ac:dyDescent="0.3">
      <c r="A28" s="52" t="s">
        <v>28</v>
      </c>
      <c r="B28" s="52"/>
      <c r="C28" s="52"/>
      <c r="D28" s="52"/>
      <c r="E28" s="52"/>
    </row>
    <row r="29" spans="1:5" x14ac:dyDescent="0.3">
      <c r="A29" s="52" t="s">
        <v>29</v>
      </c>
      <c r="B29" s="52"/>
      <c r="C29" s="52"/>
      <c r="D29" s="52"/>
      <c r="E29" s="52"/>
    </row>
    <row r="30" spans="1:5" x14ac:dyDescent="0.3">
      <c r="A30" s="52" t="s">
        <v>30</v>
      </c>
      <c r="B30" s="52"/>
      <c r="C30" s="52"/>
      <c r="D30" s="52"/>
      <c r="E30" s="52"/>
    </row>
    <row r="32" spans="1:5" ht="18" x14ac:dyDescent="0.35">
      <c r="A32" s="44" t="s">
        <v>7</v>
      </c>
      <c r="B32" s="45"/>
      <c r="D32" s="11" t="s">
        <v>112</v>
      </c>
      <c r="E32" s="42">
        <f>MATCH(D32,RiskValues,0)</f>
        <v>2</v>
      </c>
    </row>
    <row r="33" spans="1:5" ht="30" customHeight="1" x14ac:dyDescent="0.3">
      <c r="A33" s="47" t="s">
        <v>31</v>
      </c>
      <c r="B33" s="47"/>
      <c r="C33" s="47"/>
      <c r="D33" s="47"/>
      <c r="E33" s="47"/>
    </row>
    <row r="34" spans="1:5" x14ac:dyDescent="0.3">
      <c r="A34" s="52" t="s">
        <v>32</v>
      </c>
      <c r="B34" s="52"/>
      <c r="C34" s="52"/>
      <c r="D34" s="52"/>
      <c r="E34" s="52"/>
    </row>
    <row r="35" spans="1:5" x14ac:dyDescent="0.3">
      <c r="A35" s="52" t="s">
        <v>33</v>
      </c>
      <c r="B35" s="52"/>
      <c r="C35" s="52"/>
      <c r="D35" s="52"/>
      <c r="E35" s="52"/>
    </row>
    <row r="36" spans="1:5" x14ac:dyDescent="0.3">
      <c r="A36" s="52" t="s">
        <v>34</v>
      </c>
      <c r="B36" s="52"/>
      <c r="C36" s="52"/>
      <c r="D36" s="52"/>
      <c r="E36" s="52"/>
    </row>
    <row r="38" spans="1:5" ht="18" x14ac:dyDescent="0.35">
      <c r="A38" s="44" t="s">
        <v>8</v>
      </c>
      <c r="B38" s="45"/>
      <c r="D38" s="11" t="s">
        <v>112</v>
      </c>
      <c r="E38" s="42">
        <f>MATCH(D38,RiskValues,0)</f>
        <v>2</v>
      </c>
    </row>
    <row r="39" spans="1:5" x14ac:dyDescent="0.3">
      <c r="A39" s="47" t="s">
        <v>35</v>
      </c>
      <c r="B39" s="47"/>
      <c r="C39" s="47"/>
      <c r="D39" s="47"/>
      <c r="E39" s="47"/>
    </row>
    <row r="40" spans="1:5" x14ac:dyDescent="0.3">
      <c r="A40" s="52" t="s">
        <v>36</v>
      </c>
      <c r="B40" s="52"/>
      <c r="C40" s="52"/>
      <c r="D40" s="52"/>
      <c r="E40" s="52"/>
    </row>
    <row r="41" spans="1:5" ht="28.5" customHeight="1" x14ac:dyDescent="0.3">
      <c r="A41" s="53" t="s">
        <v>37</v>
      </c>
      <c r="B41" s="53"/>
      <c r="C41" s="53"/>
      <c r="D41" s="53"/>
      <c r="E41" s="53"/>
    </row>
    <row r="42" spans="1:5" ht="30" customHeight="1" x14ac:dyDescent="0.3">
      <c r="A42" s="53" t="s">
        <v>122</v>
      </c>
      <c r="B42" s="53"/>
      <c r="C42" s="53"/>
      <c r="D42" s="53"/>
      <c r="E42" s="53"/>
    </row>
    <row r="44" spans="1:5" ht="18" x14ac:dyDescent="0.35">
      <c r="A44" s="44" t="s">
        <v>9</v>
      </c>
      <c r="B44" s="45"/>
      <c r="D44" s="11" t="s">
        <v>111</v>
      </c>
      <c r="E44" s="42">
        <f>MATCH(D44,RiskValues,0)</f>
        <v>1</v>
      </c>
    </row>
    <row r="45" spans="1:5" ht="30" customHeight="1" x14ac:dyDescent="0.3">
      <c r="A45" s="47" t="s">
        <v>38</v>
      </c>
      <c r="B45" s="47"/>
      <c r="C45" s="47"/>
      <c r="D45" s="47"/>
      <c r="E45" s="47"/>
    </row>
    <row r="46" spans="1:5" x14ac:dyDescent="0.3">
      <c r="A46" s="52" t="s">
        <v>39</v>
      </c>
      <c r="B46" s="52"/>
      <c r="C46" s="52"/>
      <c r="D46" s="52"/>
      <c r="E46" s="52"/>
    </row>
    <row r="47" spans="1:5" ht="15" customHeight="1" x14ac:dyDescent="0.3">
      <c r="A47" s="53" t="s">
        <v>123</v>
      </c>
      <c r="B47" s="53"/>
      <c r="C47" s="53"/>
      <c r="D47" s="53"/>
      <c r="E47" s="53"/>
    </row>
    <row r="48" spans="1:5" x14ac:dyDescent="0.3">
      <c r="A48" s="52" t="s">
        <v>124</v>
      </c>
      <c r="B48" s="52"/>
      <c r="C48" s="52"/>
      <c r="D48" s="52"/>
      <c r="E48" s="52"/>
    </row>
    <row r="49" spans="1:5" x14ac:dyDescent="0.3">
      <c r="A49" s="43"/>
      <c r="B49" s="43"/>
      <c r="C49" s="43"/>
      <c r="D49" s="43"/>
      <c r="E49" s="43"/>
    </row>
    <row r="50" spans="1:5" ht="18" x14ac:dyDescent="0.35">
      <c r="A50" s="44" t="s">
        <v>118</v>
      </c>
      <c r="B50" s="45"/>
      <c r="D50" s="11" t="s">
        <v>111</v>
      </c>
      <c r="E50" s="42">
        <f>MATCH(D50,RiskValues,0)</f>
        <v>1</v>
      </c>
    </row>
    <row r="51" spans="1:5" ht="15.75" customHeight="1" x14ac:dyDescent="0.3">
      <c r="A51" s="47" t="s">
        <v>120</v>
      </c>
      <c r="B51" s="47"/>
      <c r="C51" s="47"/>
      <c r="D51" s="47"/>
      <c r="E51" s="47"/>
    </row>
    <row r="52" spans="1:5" x14ac:dyDescent="0.3">
      <c r="A52" s="52" t="s">
        <v>121</v>
      </c>
      <c r="B52" s="52"/>
      <c r="C52" s="52"/>
      <c r="D52" s="52"/>
      <c r="E52" s="52"/>
    </row>
    <row r="53" spans="1:5" x14ac:dyDescent="0.3">
      <c r="A53" s="53" t="s">
        <v>125</v>
      </c>
      <c r="B53" s="53"/>
      <c r="C53" s="53"/>
      <c r="D53" s="53"/>
      <c r="E53" s="53"/>
    </row>
    <row r="54" spans="1:5" x14ac:dyDescent="0.3">
      <c r="A54" s="52" t="s">
        <v>126</v>
      </c>
      <c r="B54" s="52"/>
      <c r="C54" s="52"/>
      <c r="D54" s="52"/>
      <c r="E54" s="52"/>
    </row>
    <row r="56" spans="1:5" ht="18" x14ac:dyDescent="0.35">
      <c r="A56" s="44" t="s">
        <v>10</v>
      </c>
      <c r="B56" s="45"/>
      <c r="D56" s="11" t="s">
        <v>112</v>
      </c>
      <c r="E56" s="42">
        <f>MATCH(D56,RiskValues,0)</f>
        <v>2</v>
      </c>
    </row>
    <row r="57" spans="1:5" ht="30" customHeight="1" x14ac:dyDescent="0.3">
      <c r="A57" s="47" t="s">
        <v>40</v>
      </c>
      <c r="B57" s="47"/>
      <c r="C57" s="47"/>
      <c r="D57" s="47"/>
      <c r="E57" s="47"/>
    </row>
    <row r="58" spans="1:5" x14ac:dyDescent="0.3">
      <c r="A58" s="52" t="s">
        <v>127</v>
      </c>
      <c r="B58" s="52"/>
      <c r="C58" s="52"/>
      <c r="D58" s="52"/>
      <c r="E58" s="52"/>
    </row>
    <row r="59" spans="1:5" x14ac:dyDescent="0.3">
      <c r="A59" s="52" t="s">
        <v>41</v>
      </c>
      <c r="B59" s="52"/>
      <c r="C59" s="52"/>
      <c r="D59" s="52"/>
      <c r="E59" s="52"/>
    </row>
    <row r="60" spans="1:5" x14ac:dyDescent="0.3">
      <c r="A60" s="52" t="s">
        <v>42</v>
      </c>
      <c r="B60" s="52"/>
      <c r="C60" s="52"/>
      <c r="D60" s="52"/>
      <c r="E60" s="52"/>
    </row>
    <row r="62" spans="1:5" ht="18" x14ac:dyDescent="0.35">
      <c r="A62" s="44" t="s">
        <v>11</v>
      </c>
      <c r="B62" s="45"/>
      <c r="D62" s="11" t="s">
        <v>111</v>
      </c>
      <c r="E62" s="42">
        <f>MATCH(D62,RiskValues,0)</f>
        <v>1</v>
      </c>
    </row>
    <row r="63" spans="1:5" x14ac:dyDescent="0.3">
      <c r="A63" s="47" t="s">
        <v>43</v>
      </c>
      <c r="B63" s="47"/>
      <c r="C63" s="47"/>
      <c r="D63" s="47"/>
      <c r="E63" s="47"/>
    </row>
    <row r="64" spans="1:5" x14ac:dyDescent="0.3">
      <c r="A64" s="52" t="s">
        <v>44</v>
      </c>
      <c r="B64" s="52"/>
      <c r="C64" s="52"/>
      <c r="D64" s="52"/>
      <c r="E64" s="52"/>
    </row>
    <row r="65" spans="1:5" x14ac:dyDescent="0.3">
      <c r="A65" s="52" t="s">
        <v>45</v>
      </c>
      <c r="B65" s="52"/>
      <c r="C65" s="52"/>
      <c r="D65" s="52"/>
      <c r="E65" s="52"/>
    </row>
    <row r="66" spans="1:5" x14ac:dyDescent="0.3">
      <c r="A66" s="52" t="s">
        <v>46</v>
      </c>
      <c r="B66" s="52"/>
      <c r="C66" s="52"/>
      <c r="D66" s="52"/>
      <c r="E66" s="52"/>
    </row>
    <row r="68" spans="1:5" ht="18" x14ac:dyDescent="0.35">
      <c r="A68" s="44" t="s">
        <v>12</v>
      </c>
      <c r="B68" s="45"/>
      <c r="D68" s="11" t="s">
        <v>114</v>
      </c>
      <c r="E68" s="42">
        <f>MATCH(D68,RiskValues,0)</f>
        <v>4</v>
      </c>
    </row>
    <row r="69" spans="1:5" x14ac:dyDescent="0.3">
      <c r="A69" s="47" t="s">
        <v>47</v>
      </c>
      <c r="B69" s="47"/>
      <c r="C69" s="47"/>
      <c r="D69" s="47"/>
      <c r="E69" s="47"/>
    </row>
    <row r="70" spans="1:5" x14ac:dyDescent="0.3">
      <c r="A70" s="52" t="s">
        <v>128</v>
      </c>
      <c r="B70" s="52"/>
      <c r="C70" s="52"/>
      <c r="D70" s="52"/>
      <c r="E70" s="52"/>
    </row>
    <row r="71" spans="1:5" x14ac:dyDescent="0.3">
      <c r="A71" s="52" t="s">
        <v>129</v>
      </c>
      <c r="B71" s="52"/>
      <c r="C71" s="52"/>
      <c r="D71" s="52"/>
      <c r="E71" s="52"/>
    </row>
    <row r="72" spans="1:5" x14ac:dyDescent="0.3">
      <c r="A72" s="52" t="s">
        <v>48</v>
      </c>
      <c r="B72" s="52"/>
      <c r="C72" s="52"/>
      <c r="D72" s="52"/>
      <c r="E72" s="52"/>
    </row>
    <row r="74" spans="1:5" ht="18" x14ac:dyDescent="0.35">
      <c r="A74" s="44" t="s">
        <v>13</v>
      </c>
      <c r="B74" s="45"/>
      <c r="D74" s="11" t="s">
        <v>113</v>
      </c>
      <c r="E74" s="42">
        <f>MATCH(D74,RiskValues,0)</f>
        <v>3</v>
      </c>
    </row>
    <row r="75" spans="1:5" ht="30" customHeight="1" x14ac:dyDescent="0.3">
      <c r="A75" s="47" t="s">
        <v>49</v>
      </c>
      <c r="B75" s="47"/>
      <c r="C75" s="47"/>
      <c r="D75" s="47"/>
      <c r="E75" s="47"/>
    </row>
    <row r="76" spans="1:5" x14ac:dyDescent="0.3">
      <c r="A76" s="52" t="s">
        <v>50</v>
      </c>
      <c r="B76" s="52"/>
      <c r="C76" s="52"/>
      <c r="D76" s="52"/>
      <c r="E76" s="52"/>
    </row>
    <row r="77" spans="1:5" x14ac:dyDescent="0.3">
      <c r="A77" s="52" t="s">
        <v>51</v>
      </c>
      <c r="B77" s="52"/>
      <c r="C77" s="52"/>
      <c r="D77" s="52"/>
      <c r="E77" s="52"/>
    </row>
    <row r="78" spans="1:5" x14ac:dyDescent="0.3">
      <c r="A78" s="52" t="s">
        <v>69</v>
      </c>
      <c r="B78" s="52"/>
      <c r="C78" s="52"/>
      <c r="D78" s="52"/>
      <c r="E78" s="52"/>
    </row>
    <row r="80" spans="1:5" ht="18" x14ac:dyDescent="0.35">
      <c r="A80" s="44" t="s">
        <v>14</v>
      </c>
      <c r="B80" s="45"/>
      <c r="D80" s="11" t="s">
        <v>111</v>
      </c>
      <c r="E80" s="42">
        <f>MATCH(D80,RiskValues,0)</f>
        <v>1</v>
      </c>
    </row>
    <row r="81" spans="1:5" x14ac:dyDescent="0.3">
      <c r="A81" s="47" t="s">
        <v>52</v>
      </c>
      <c r="B81" s="47"/>
      <c r="C81" s="47"/>
      <c r="D81" s="47"/>
      <c r="E81" s="47"/>
    </row>
    <row r="82" spans="1:5" x14ac:dyDescent="0.3">
      <c r="A82" s="52" t="s">
        <v>53</v>
      </c>
      <c r="B82" s="52"/>
      <c r="C82" s="52"/>
      <c r="D82" s="52"/>
      <c r="E82" s="52"/>
    </row>
    <row r="83" spans="1:5" x14ac:dyDescent="0.3">
      <c r="A83" s="52" t="s">
        <v>54</v>
      </c>
      <c r="B83" s="52"/>
      <c r="C83" s="52"/>
      <c r="D83" s="52"/>
      <c r="E83" s="52"/>
    </row>
    <row r="84" spans="1:5" x14ac:dyDescent="0.3">
      <c r="A84" s="52" t="s">
        <v>55</v>
      </c>
      <c r="B84" s="52"/>
      <c r="C84" s="52"/>
      <c r="D84" s="52"/>
      <c r="E84" s="52"/>
    </row>
    <row r="86" spans="1:5" ht="18" x14ac:dyDescent="0.35">
      <c r="A86" s="44" t="s">
        <v>15</v>
      </c>
      <c r="B86" s="45"/>
      <c r="D86" s="11" t="s">
        <v>111</v>
      </c>
      <c r="E86" s="42">
        <f>MATCH(D86,RiskValues,0)</f>
        <v>1</v>
      </c>
    </row>
    <row r="87" spans="1:5" x14ac:dyDescent="0.3">
      <c r="A87" s="47" t="s">
        <v>56</v>
      </c>
      <c r="B87" s="47"/>
      <c r="C87" s="47"/>
      <c r="D87" s="47"/>
      <c r="E87" s="47"/>
    </row>
    <row r="88" spans="1:5" x14ac:dyDescent="0.3">
      <c r="A88" s="52" t="s">
        <v>57</v>
      </c>
      <c r="B88" s="52"/>
      <c r="C88" s="52"/>
      <c r="D88" s="52"/>
      <c r="E88" s="52"/>
    </row>
    <row r="89" spans="1:5" x14ac:dyDescent="0.3">
      <c r="A89" s="52" t="s">
        <v>58</v>
      </c>
      <c r="B89" s="52"/>
      <c r="C89" s="52"/>
      <c r="D89" s="52"/>
      <c r="E89" s="52"/>
    </row>
    <row r="90" spans="1:5" ht="30" customHeight="1" x14ac:dyDescent="0.3">
      <c r="A90" s="53" t="s">
        <v>59</v>
      </c>
      <c r="B90" s="53"/>
      <c r="C90" s="53"/>
      <c r="D90" s="53"/>
      <c r="E90" s="53"/>
    </row>
    <row r="92" spans="1:5" ht="18" x14ac:dyDescent="0.35">
      <c r="A92" s="44" t="s">
        <v>16</v>
      </c>
      <c r="B92" s="45"/>
      <c r="D92" s="11" t="s">
        <v>111</v>
      </c>
      <c r="E92" s="42">
        <f>MATCH(D92,RiskValues,0)</f>
        <v>1</v>
      </c>
    </row>
    <row r="93" spans="1:5" x14ac:dyDescent="0.3">
      <c r="A93" s="47" t="s">
        <v>116</v>
      </c>
      <c r="B93" s="47"/>
      <c r="C93" s="47"/>
      <c r="D93" s="47"/>
      <c r="E93" s="47"/>
    </row>
    <row r="94" spans="1:5" x14ac:dyDescent="0.3">
      <c r="A94" s="52" t="s">
        <v>60</v>
      </c>
      <c r="B94" s="52"/>
      <c r="C94" s="52"/>
      <c r="D94" s="52"/>
      <c r="E94" s="52"/>
    </row>
    <row r="95" spans="1:5" x14ac:dyDescent="0.3">
      <c r="A95" s="52" t="s">
        <v>61</v>
      </c>
      <c r="B95" s="52"/>
      <c r="C95" s="52"/>
      <c r="D95" s="52"/>
      <c r="E95" s="52"/>
    </row>
    <row r="96" spans="1:5" ht="30" customHeight="1" x14ac:dyDescent="0.3">
      <c r="A96" s="53" t="s">
        <v>62</v>
      </c>
      <c r="B96" s="53"/>
      <c r="C96" s="53"/>
      <c r="D96" s="53"/>
      <c r="E96" s="53"/>
    </row>
    <row r="98" spans="1:5" ht="18" x14ac:dyDescent="0.35">
      <c r="A98" s="44" t="s">
        <v>17</v>
      </c>
      <c r="B98" s="45"/>
      <c r="D98" s="11" t="s">
        <v>113</v>
      </c>
      <c r="E98" s="42">
        <f>MATCH(D98,RiskValues,0)</f>
        <v>3</v>
      </c>
    </row>
    <row r="99" spans="1:5" x14ac:dyDescent="0.3">
      <c r="A99" s="47" t="s">
        <v>63</v>
      </c>
      <c r="B99" s="47"/>
      <c r="C99" s="47"/>
      <c r="D99" s="47"/>
      <c r="E99" s="47"/>
    </row>
    <row r="100" spans="1:5" x14ac:dyDescent="0.3">
      <c r="A100" s="52" t="s">
        <v>64</v>
      </c>
      <c r="B100" s="52"/>
      <c r="C100" s="52"/>
      <c r="D100" s="52"/>
      <c r="E100" s="52"/>
    </row>
    <row r="101" spans="1:5" x14ac:dyDescent="0.3">
      <c r="A101" s="52" t="s">
        <v>65</v>
      </c>
      <c r="B101" s="52"/>
      <c r="C101" s="52"/>
      <c r="D101" s="52"/>
      <c r="E101" s="52"/>
    </row>
    <row r="102" spans="1:5" x14ac:dyDescent="0.3">
      <c r="A102" s="52" t="s">
        <v>66</v>
      </c>
      <c r="B102" s="52"/>
      <c r="C102" s="52"/>
      <c r="D102" s="52"/>
      <c r="E102" s="52"/>
    </row>
  </sheetData>
  <sheetProtection sheet="1" selectLockedCells="1"/>
  <mergeCells count="70">
    <mergeCell ref="A102:E102"/>
    <mergeCell ref="A1:E1"/>
    <mergeCell ref="A84:E84"/>
    <mergeCell ref="A88:E88"/>
    <mergeCell ref="A89:E89"/>
    <mergeCell ref="A90:E90"/>
    <mergeCell ref="A94:E94"/>
    <mergeCell ref="A95:E95"/>
    <mergeCell ref="A72:E72"/>
    <mergeCell ref="A76:E76"/>
    <mergeCell ref="A77:E77"/>
    <mergeCell ref="A78:E78"/>
    <mergeCell ref="A82:E82"/>
    <mergeCell ref="A64:E64"/>
    <mergeCell ref="A57:E57"/>
    <mergeCell ref="A100:E100"/>
    <mergeCell ref="A101:E101"/>
    <mergeCell ref="A47:E47"/>
    <mergeCell ref="A48:E48"/>
    <mergeCell ref="A58:E58"/>
    <mergeCell ref="A59:E59"/>
    <mergeCell ref="A60:E60"/>
    <mergeCell ref="A93:E93"/>
    <mergeCell ref="A65:E65"/>
    <mergeCell ref="A66:E66"/>
    <mergeCell ref="A70:E70"/>
    <mergeCell ref="A71:E71"/>
    <mergeCell ref="A83:E83"/>
    <mergeCell ref="A51:E51"/>
    <mergeCell ref="A52:E52"/>
    <mergeCell ref="A54:E54"/>
    <mergeCell ref="A46:E46"/>
    <mergeCell ref="A99:E99"/>
    <mergeCell ref="A10:E10"/>
    <mergeCell ref="A11:E11"/>
    <mergeCell ref="A12:E12"/>
    <mergeCell ref="A16:E16"/>
    <mergeCell ref="A17:E17"/>
    <mergeCell ref="A18:E18"/>
    <mergeCell ref="A22:E22"/>
    <mergeCell ref="A23:E23"/>
    <mergeCell ref="A24:E24"/>
    <mergeCell ref="A63:E63"/>
    <mergeCell ref="A69:E69"/>
    <mergeCell ref="A75:E75"/>
    <mergeCell ref="A81:E81"/>
    <mergeCell ref="A96:E96"/>
    <mergeCell ref="A87:E87"/>
    <mergeCell ref="A21:E21"/>
    <mergeCell ref="A27:E27"/>
    <mergeCell ref="A33:E33"/>
    <mergeCell ref="A39:E39"/>
    <mergeCell ref="A45:E45"/>
    <mergeCell ref="A28:E28"/>
    <mergeCell ref="A29:E29"/>
    <mergeCell ref="A30:E30"/>
    <mergeCell ref="A34:E34"/>
    <mergeCell ref="A35:E35"/>
    <mergeCell ref="A36:E36"/>
    <mergeCell ref="A40:E40"/>
    <mergeCell ref="A41:E41"/>
    <mergeCell ref="A42:E42"/>
    <mergeCell ref="A53:E53"/>
    <mergeCell ref="A15:E15"/>
    <mergeCell ref="D7:E7"/>
    <mergeCell ref="B3:D3"/>
    <mergeCell ref="B4:D4"/>
    <mergeCell ref="B5:D5"/>
    <mergeCell ref="A9:E9"/>
    <mergeCell ref="B6:D6"/>
  </mergeCells>
  <dataValidations count="1">
    <dataValidation type="list" allowBlank="1" showInputMessage="1" showErrorMessage="1" sqref="D14 D86 D20 D26 D32 D38 D44 D8 D56 D62 D68 D74 D80 D92 D98 D50" xr:uid="{00000000-0002-0000-0000-000000000000}">
      <formula1>RiskValues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9"/>
  <sheetViews>
    <sheetView topLeftCell="A4" zoomScale="110" zoomScaleNormal="110" workbookViewId="0">
      <selection activeCell="M16" sqref="M16"/>
    </sheetView>
  </sheetViews>
  <sheetFormatPr defaultColWidth="9.109375" defaultRowHeight="14.4" x14ac:dyDescent="0.3"/>
  <cols>
    <col min="1" max="1" width="4.6640625" style="38" customWidth="1"/>
    <col min="2" max="2" width="32.6640625" style="38" customWidth="1"/>
    <col min="3" max="11" width="4.6640625" style="12" customWidth="1"/>
    <col min="12" max="13" width="4.6640625" style="38" customWidth="1"/>
    <col min="14" max="14" width="9.44140625" style="38" customWidth="1"/>
    <col min="15" max="15" width="13.6640625" style="38" hidden="1" customWidth="1"/>
    <col min="16" max="16" width="13.6640625" style="12" customWidth="1"/>
    <col min="17" max="16384" width="9.109375" style="12"/>
  </cols>
  <sheetData>
    <row r="1" spans="1:16" ht="23.25" customHeight="1" x14ac:dyDescent="0.6">
      <c r="A1" s="79" t="str">
        <f>'Risk Elements'!A1:E1</f>
        <v>Engineering Risk Assessment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15.6" x14ac:dyDescent="0.35">
      <c r="A2" s="13"/>
      <c r="B2" s="14"/>
      <c r="C2" s="15"/>
      <c r="D2" s="15"/>
      <c r="E2" s="15"/>
      <c r="F2" s="15"/>
      <c r="G2" s="15"/>
      <c r="H2" s="15"/>
      <c r="I2" s="15"/>
      <c r="J2" s="15"/>
      <c r="K2" s="15"/>
      <c r="L2" s="14"/>
      <c r="M2" s="14"/>
      <c r="N2" s="14"/>
      <c r="O2" s="14"/>
    </row>
    <row r="3" spans="1:16" ht="19.8" x14ac:dyDescent="0.45">
      <c r="A3" s="80" t="str">
        <f>'Risk Elements'!A3:E3</f>
        <v>Project:</v>
      </c>
      <c r="B3" s="80"/>
      <c r="C3" s="81" t="str">
        <f>'Risk Elements'!B3</f>
        <v>PIP2 Building Infrastructure Electrical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6" ht="19.8" x14ac:dyDescent="0.45">
      <c r="A4" s="80" t="str">
        <f>'Risk Elements'!A4:E4</f>
        <v>Lead Engineer:</v>
      </c>
      <c r="B4" s="80"/>
      <c r="C4" s="82" t="str">
        <f>'Risk Elements'!B4</f>
        <v>Ryan Crawford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6" ht="19.8" x14ac:dyDescent="0.45">
      <c r="A5" s="80" t="str">
        <f>'Risk Elements'!A5:E5</f>
        <v>Reviewed By:</v>
      </c>
      <c r="B5" s="80"/>
      <c r="C5" s="82" t="str">
        <f>'Risk Elements'!B5</f>
        <v>Matt Kufer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6" ht="19.8" x14ac:dyDescent="0.45">
      <c r="A6" s="80" t="str">
        <f>'Risk Elements'!A6:E6</f>
        <v>Date:</v>
      </c>
      <c r="B6" s="80"/>
      <c r="C6" s="83">
        <f>'Risk Elements'!B6</f>
        <v>44049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8" spans="1:16" s="17" customFormat="1" x14ac:dyDescent="0.3">
      <c r="A8" s="68" t="s">
        <v>102</v>
      </c>
      <c r="B8" s="69"/>
      <c r="C8" s="70"/>
      <c r="D8" s="72" t="s">
        <v>76</v>
      </c>
      <c r="E8" s="73"/>
      <c r="F8" s="73"/>
      <c r="G8" s="73"/>
      <c r="H8" s="73"/>
      <c r="I8" s="73"/>
      <c r="J8" s="73"/>
      <c r="K8" s="74"/>
      <c r="L8" s="68" t="s">
        <v>103</v>
      </c>
      <c r="M8" s="70"/>
      <c r="N8" s="16"/>
      <c r="O8" s="16"/>
      <c r="P8" s="16"/>
    </row>
    <row r="9" spans="1:16" s="17" customFormat="1" x14ac:dyDescent="0.3">
      <c r="A9" s="64"/>
      <c r="B9" s="71"/>
      <c r="C9" s="65"/>
      <c r="D9" s="18" t="s">
        <v>77</v>
      </c>
      <c r="E9" s="18" t="s">
        <v>78</v>
      </c>
      <c r="F9" s="18" t="s">
        <v>79</v>
      </c>
      <c r="G9" s="18" t="s">
        <v>80</v>
      </c>
      <c r="H9" s="18" t="s">
        <v>81</v>
      </c>
      <c r="I9" s="18" t="s">
        <v>82</v>
      </c>
      <c r="J9" s="18" t="s">
        <v>83</v>
      </c>
      <c r="K9" s="18" t="s">
        <v>85</v>
      </c>
      <c r="L9" s="64" t="s">
        <v>104</v>
      </c>
      <c r="M9" s="65"/>
      <c r="N9" s="19" t="s">
        <v>105</v>
      </c>
      <c r="O9" s="19"/>
      <c r="P9" s="20" t="s">
        <v>107</v>
      </c>
    </row>
    <row r="10" spans="1:16" x14ac:dyDescent="0.3">
      <c r="A10" s="21">
        <v>1</v>
      </c>
      <c r="B10" s="77" t="str">
        <f>VLOOKUP(A10,Chapters,2)</f>
        <v>Requirements and Specifications</v>
      </c>
      <c r="C10" s="78"/>
      <c r="D10" s="22">
        <f>Risk_A</f>
        <v>3</v>
      </c>
      <c r="E10" s="22">
        <f>Risk_B</f>
        <v>2</v>
      </c>
      <c r="F10" s="23"/>
      <c r="G10" s="23"/>
      <c r="H10" s="23"/>
      <c r="I10" s="22">
        <f t="shared" ref="I10:I17" si="0">Risk_F</f>
        <v>2</v>
      </c>
      <c r="J10" s="23"/>
      <c r="K10" s="27">
        <f t="shared" ref="K10:K15" si="1">Risk_H</f>
        <v>1</v>
      </c>
      <c r="L10" s="24" t="s">
        <v>106</v>
      </c>
      <c r="M10" s="25">
        <v>12</v>
      </c>
      <c r="N10" s="21">
        <f t="shared" ref="N10:N17" si="2">SUM(D10:K10)</f>
        <v>8</v>
      </c>
      <c r="O10" s="21">
        <f t="array" ref="O10">SUM((D10:K10=5)*1)</f>
        <v>0</v>
      </c>
      <c r="P10" s="22" t="str">
        <f t="shared" ref="P10:P17" si="3">IF(O10&gt;0,INDEX(Assessment,2),IF(N10&gt;=M10,INDEX(Assessment,2),INDEX(Assessment,1)))</f>
        <v>Standard Risk</v>
      </c>
    </row>
    <row r="11" spans="1:16" x14ac:dyDescent="0.3">
      <c r="A11" s="21">
        <v>3</v>
      </c>
      <c r="B11" s="77" t="str">
        <f t="shared" ref="B11:B17" si="4">VLOOKUP(A11,Chapters,2)</f>
        <v>Requirements and Specification Review</v>
      </c>
      <c r="C11" s="78"/>
      <c r="D11" s="22">
        <f>Risk_A</f>
        <v>3</v>
      </c>
      <c r="E11" s="22">
        <f>Risk_B</f>
        <v>2</v>
      </c>
      <c r="F11" s="23"/>
      <c r="G11" s="22">
        <f>Risk_D</f>
        <v>4</v>
      </c>
      <c r="H11" s="22">
        <f>Risk_E</f>
        <v>2</v>
      </c>
      <c r="I11" s="22">
        <f t="shared" si="0"/>
        <v>2</v>
      </c>
      <c r="J11" s="23"/>
      <c r="K11" s="27">
        <f t="shared" si="1"/>
        <v>1</v>
      </c>
      <c r="L11" s="24" t="s">
        <v>106</v>
      </c>
      <c r="M11" s="25">
        <v>18</v>
      </c>
      <c r="N11" s="21">
        <f t="shared" si="2"/>
        <v>14</v>
      </c>
      <c r="O11" s="21">
        <f t="array" ref="O11">SUM((D11:K11=5)*1)</f>
        <v>0</v>
      </c>
      <c r="P11" s="22" t="str">
        <f t="shared" si="3"/>
        <v>Standard Risk</v>
      </c>
    </row>
    <row r="12" spans="1:16" x14ac:dyDescent="0.3">
      <c r="A12" s="26">
        <v>4</v>
      </c>
      <c r="B12" s="57" t="str">
        <f t="shared" si="4"/>
        <v>System Design</v>
      </c>
      <c r="C12" s="58"/>
      <c r="D12" s="27">
        <f>Risk_A</f>
        <v>3</v>
      </c>
      <c r="E12" s="27">
        <f>Risk_B</f>
        <v>2</v>
      </c>
      <c r="F12" s="27">
        <f>Risk_C</f>
        <v>3</v>
      </c>
      <c r="G12" s="28"/>
      <c r="H12" s="27">
        <f>Risk_E</f>
        <v>2</v>
      </c>
      <c r="I12" s="27">
        <f t="shared" si="0"/>
        <v>2</v>
      </c>
      <c r="J12" s="27">
        <f t="shared" ref="J12:J15" si="5">Risk_G</f>
        <v>1</v>
      </c>
      <c r="K12" s="27">
        <f t="shared" si="1"/>
        <v>1</v>
      </c>
      <c r="L12" s="29" t="s">
        <v>106</v>
      </c>
      <c r="M12" s="30">
        <v>21</v>
      </c>
      <c r="N12" s="26">
        <f t="shared" si="2"/>
        <v>14</v>
      </c>
      <c r="O12" s="26">
        <f t="array" ref="O12">SUM((D12:K12=5)*1)</f>
        <v>0</v>
      </c>
      <c r="P12" s="22" t="str">
        <f t="shared" si="3"/>
        <v>Standard Risk</v>
      </c>
    </row>
    <row r="13" spans="1:16" x14ac:dyDescent="0.3">
      <c r="A13" s="21">
        <v>5</v>
      </c>
      <c r="B13" s="77" t="str">
        <f t="shared" si="4"/>
        <v>Engineering Design Review</v>
      </c>
      <c r="C13" s="78"/>
      <c r="D13" s="22">
        <f>Risk_A</f>
        <v>3</v>
      </c>
      <c r="E13" s="22">
        <f>Risk_B</f>
        <v>2</v>
      </c>
      <c r="F13" s="22">
        <f>Risk_C</f>
        <v>3</v>
      </c>
      <c r="G13" s="23"/>
      <c r="H13" s="22">
        <f>Risk_E</f>
        <v>2</v>
      </c>
      <c r="I13" s="22">
        <f t="shared" si="0"/>
        <v>2</v>
      </c>
      <c r="J13" s="22">
        <f t="shared" si="5"/>
        <v>1</v>
      </c>
      <c r="K13" s="27">
        <f t="shared" si="1"/>
        <v>1</v>
      </c>
      <c r="L13" s="24" t="s">
        <v>106</v>
      </c>
      <c r="M13" s="25">
        <v>21</v>
      </c>
      <c r="N13" s="21">
        <f t="shared" si="2"/>
        <v>14</v>
      </c>
      <c r="O13" s="21">
        <f t="array" ref="O13">SUM((D13:K13=5)*1)</f>
        <v>0</v>
      </c>
      <c r="P13" s="22" t="str">
        <f t="shared" si="3"/>
        <v>Standard Risk</v>
      </c>
    </row>
    <row r="14" spans="1:16" x14ac:dyDescent="0.3">
      <c r="A14" s="21">
        <v>6</v>
      </c>
      <c r="B14" s="77" t="str">
        <f t="shared" si="4"/>
        <v>Procurement and Implementation</v>
      </c>
      <c r="C14" s="78"/>
      <c r="D14" s="23"/>
      <c r="E14" s="22">
        <f>Risk_B</f>
        <v>2</v>
      </c>
      <c r="F14" s="23"/>
      <c r="G14" s="22">
        <f>Risk_D</f>
        <v>4</v>
      </c>
      <c r="H14" s="22">
        <f>Risk_E</f>
        <v>2</v>
      </c>
      <c r="I14" s="22">
        <f t="shared" si="0"/>
        <v>2</v>
      </c>
      <c r="J14" s="22">
        <f t="shared" si="5"/>
        <v>1</v>
      </c>
      <c r="K14" s="27">
        <f t="shared" si="1"/>
        <v>1</v>
      </c>
      <c r="L14" s="24" t="s">
        <v>106</v>
      </c>
      <c r="M14" s="25">
        <v>18</v>
      </c>
      <c r="N14" s="21">
        <f t="shared" si="2"/>
        <v>12</v>
      </c>
      <c r="O14" s="21">
        <f t="array" ref="O14">SUM((D14:K14=5)*1)</f>
        <v>0</v>
      </c>
      <c r="P14" s="22" t="str">
        <f t="shared" si="3"/>
        <v>Standard Risk</v>
      </c>
    </row>
    <row r="15" spans="1:16" x14ac:dyDescent="0.3">
      <c r="A15" s="26">
        <v>7</v>
      </c>
      <c r="B15" s="57" t="str">
        <f t="shared" si="4"/>
        <v>Testing and Validation</v>
      </c>
      <c r="C15" s="58"/>
      <c r="D15" s="27">
        <f>Risk_A</f>
        <v>3</v>
      </c>
      <c r="E15" s="28"/>
      <c r="F15" s="28"/>
      <c r="G15" s="28"/>
      <c r="H15" s="27">
        <f>Risk_E</f>
        <v>2</v>
      </c>
      <c r="I15" s="27">
        <f t="shared" si="0"/>
        <v>2</v>
      </c>
      <c r="J15" s="27">
        <f t="shared" si="5"/>
        <v>1</v>
      </c>
      <c r="K15" s="27">
        <f t="shared" si="1"/>
        <v>1</v>
      </c>
      <c r="L15" s="29" t="s">
        <v>106</v>
      </c>
      <c r="M15" s="30">
        <v>15</v>
      </c>
      <c r="N15" s="26">
        <f t="shared" si="2"/>
        <v>9</v>
      </c>
      <c r="O15" s="26">
        <f t="array" ref="O15">SUM((D15:K15=5)*1)</f>
        <v>0</v>
      </c>
      <c r="P15" s="22" t="str">
        <f t="shared" si="3"/>
        <v>Standard Risk</v>
      </c>
    </row>
    <row r="16" spans="1:16" x14ac:dyDescent="0.3">
      <c r="A16" s="26">
        <v>8</v>
      </c>
      <c r="B16" s="57" t="str">
        <f t="shared" si="4"/>
        <v>Release to Operations</v>
      </c>
      <c r="C16" s="58"/>
      <c r="D16" s="28"/>
      <c r="E16" s="28"/>
      <c r="F16" s="28"/>
      <c r="G16" s="28"/>
      <c r="H16" s="28"/>
      <c r="I16" s="27">
        <f t="shared" si="0"/>
        <v>2</v>
      </c>
      <c r="J16" s="28"/>
      <c r="K16" s="28"/>
      <c r="L16" s="29" t="s">
        <v>106</v>
      </c>
      <c r="M16" s="30">
        <v>4</v>
      </c>
      <c r="N16" s="26">
        <f t="shared" si="2"/>
        <v>2</v>
      </c>
      <c r="O16" s="26">
        <f t="array" ref="O16">SUM((D16:K16=5)*1)</f>
        <v>0</v>
      </c>
      <c r="P16" s="22" t="str">
        <f t="shared" si="3"/>
        <v>Standard Risk</v>
      </c>
    </row>
    <row r="17" spans="1:16" x14ac:dyDescent="0.3">
      <c r="A17" s="26">
        <v>9</v>
      </c>
      <c r="B17" s="57" t="str">
        <f t="shared" si="4"/>
        <v>Final Documentation</v>
      </c>
      <c r="C17" s="58"/>
      <c r="D17" s="28"/>
      <c r="E17" s="27">
        <f>Risk_B</f>
        <v>2</v>
      </c>
      <c r="F17" s="28"/>
      <c r="G17" s="28"/>
      <c r="H17" s="28"/>
      <c r="I17" s="27">
        <f t="shared" si="0"/>
        <v>2</v>
      </c>
      <c r="J17" s="28"/>
      <c r="K17" s="28"/>
      <c r="L17" s="29" t="s">
        <v>106</v>
      </c>
      <c r="M17" s="30">
        <v>7</v>
      </c>
      <c r="N17" s="26">
        <f t="shared" si="2"/>
        <v>4</v>
      </c>
      <c r="O17" s="26">
        <f t="array" ref="O17">SUM((D17:K17=5)*1)</f>
        <v>0</v>
      </c>
      <c r="P17" s="22" t="str">
        <f t="shared" si="3"/>
        <v>Standard Risk</v>
      </c>
    </row>
    <row r="18" spans="1:16" x14ac:dyDescent="0.3">
      <c r="A18" s="31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1"/>
      <c r="M18" s="31"/>
      <c r="N18" s="31"/>
      <c r="O18" s="31"/>
    </row>
    <row r="19" spans="1:16" x14ac:dyDescent="0.3">
      <c r="A19" s="31"/>
      <c r="B19" s="31"/>
      <c r="C19" s="31"/>
      <c r="D19" s="59" t="s">
        <v>84</v>
      </c>
      <c r="E19" s="60"/>
      <c r="F19" s="60"/>
      <c r="G19" s="60"/>
      <c r="H19" s="60"/>
      <c r="I19" s="60"/>
      <c r="J19" s="60"/>
      <c r="K19" s="61"/>
      <c r="L19" s="66" t="s">
        <v>103</v>
      </c>
      <c r="M19" s="67"/>
      <c r="N19" s="33"/>
      <c r="O19" s="33"/>
      <c r="P19" s="33"/>
    </row>
    <row r="20" spans="1:16" x14ac:dyDescent="0.3">
      <c r="A20" s="31"/>
      <c r="B20" s="31"/>
      <c r="C20" s="31"/>
      <c r="D20" s="18" t="s">
        <v>86</v>
      </c>
      <c r="E20" s="18" t="s">
        <v>87</v>
      </c>
      <c r="F20" s="18" t="s">
        <v>88</v>
      </c>
      <c r="G20" s="18" t="s">
        <v>89</v>
      </c>
      <c r="H20" s="18" t="s">
        <v>90</v>
      </c>
      <c r="I20" s="18" t="s">
        <v>91</v>
      </c>
      <c r="J20" s="18" t="s">
        <v>92</v>
      </c>
      <c r="K20" s="18" t="s">
        <v>119</v>
      </c>
      <c r="L20" s="75" t="s">
        <v>104</v>
      </c>
      <c r="M20" s="76"/>
      <c r="N20" s="34" t="s">
        <v>105</v>
      </c>
      <c r="O20" s="34"/>
      <c r="P20" s="35" t="s">
        <v>107</v>
      </c>
    </row>
    <row r="21" spans="1:16" x14ac:dyDescent="0.3">
      <c r="A21" s="31"/>
      <c r="B21" s="31"/>
      <c r="C21" s="31"/>
      <c r="D21" s="22">
        <f>Risk_I</f>
        <v>2</v>
      </c>
      <c r="E21" s="22">
        <f>Risk_J</f>
        <v>1</v>
      </c>
      <c r="F21" s="22">
        <f>Risk_K</f>
        <v>4</v>
      </c>
      <c r="G21" s="22">
        <f>Risk_L</f>
        <v>3</v>
      </c>
      <c r="H21" s="22">
        <f>Risk_M</f>
        <v>1</v>
      </c>
      <c r="I21" s="22">
        <f>Risk_N</f>
        <v>1</v>
      </c>
      <c r="J21" s="22">
        <f>Risk_O</f>
        <v>1</v>
      </c>
      <c r="K21" s="22">
        <f>Risk_P</f>
        <v>3</v>
      </c>
      <c r="L21" s="24" t="s">
        <v>106</v>
      </c>
      <c r="M21" s="25">
        <v>25</v>
      </c>
      <c r="N21" s="22">
        <f>SUM(D21:K21)</f>
        <v>16</v>
      </c>
      <c r="O21" s="22">
        <f t="array" ref="O21">SUM((E21:K21=5)*1)</f>
        <v>0</v>
      </c>
      <c r="P21" s="22" t="str">
        <f>IF(O21&gt;0,INDEX(Assessment,2),IF(N21&gt;=M21,INDEX(Assessment,2),INDEX(Assessment,1)))</f>
        <v>Standard Risk</v>
      </c>
    </row>
    <row r="22" spans="1:16" x14ac:dyDescent="0.3">
      <c r="A22" s="31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1"/>
      <c r="M22" s="31"/>
      <c r="N22" s="31"/>
      <c r="O22" s="31"/>
    </row>
    <row r="23" spans="1:16" x14ac:dyDescent="0.3">
      <c r="A23" s="59" t="s">
        <v>109</v>
      </c>
      <c r="B23" s="60"/>
      <c r="C23" s="61"/>
      <c r="D23" s="32"/>
      <c r="E23" s="32"/>
      <c r="F23" s="32"/>
      <c r="G23" s="32"/>
      <c r="H23" s="32"/>
      <c r="I23" s="32"/>
      <c r="J23" s="32"/>
      <c r="K23" s="59" t="s">
        <v>110</v>
      </c>
      <c r="L23" s="60"/>
      <c r="M23" s="60"/>
      <c r="N23" s="60"/>
      <c r="O23" s="60"/>
      <c r="P23" s="61"/>
    </row>
    <row r="24" spans="1:16" x14ac:dyDescent="0.3">
      <c r="A24" s="36" t="s">
        <v>77</v>
      </c>
      <c r="B24" s="62" t="str">
        <f t="shared" ref="B24:B31" si="6">VLOOKUP(A24,EngineeringRiskElements,2)</f>
        <v>Technology</v>
      </c>
      <c r="C24" s="63"/>
      <c r="D24" s="32"/>
      <c r="E24" s="32"/>
      <c r="F24" s="32"/>
      <c r="G24" s="32"/>
      <c r="H24" s="32"/>
      <c r="I24" s="32"/>
      <c r="J24" s="32"/>
      <c r="K24" s="36" t="s">
        <v>86</v>
      </c>
      <c r="L24" s="62" t="str">
        <f t="shared" ref="L24:L31" si="7">VLOOKUP(K24,ProjectRiskElements,2)</f>
        <v>Schedule</v>
      </c>
      <c r="M24" s="62"/>
      <c r="N24" s="62"/>
      <c r="O24" s="62"/>
      <c r="P24" s="63"/>
    </row>
    <row r="25" spans="1:16" x14ac:dyDescent="0.3">
      <c r="A25" s="37" t="s">
        <v>78</v>
      </c>
      <c r="B25" s="56" t="str">
        <f t="shared" si="6"/>
        <v>Environmental Impact</v>
      </c>
      <c r="C25" s="56"/>
      <c r="D25" s="32"/>
      <c r="E25" s="32"/>
      <c r="F25" s="32"/>
      <c r="G25" s="32"/>
      <c r="H25" s="32"/>
      <c r="I25" s="32"/>
      <c r="J25" s="32"/>
      <c r="K25" s="37" t="s">
        <v>87</v>
      </c>
      <c r="L25" s="55" t="str">
        <f t="shared" si="7"/>
        <v>Interfaces</v>
      </c>
      <c r="M25" s="55"/>
      <c r="N25" s="55"/>
      <c r="O25" s="55"/>
      <c r="P25" s="56"/>
    </row>
    <row r="26" spans="1:16" x14ac:dyDescent="0.3">
      <c r="A26" s="37" t="s">
        <v>79</v>
      </c>
      <c r="B26" s="56" t="str">
        <f t="shared" si="6"/>
        <v>Vendor Issues</v>
      </c>
      <c r="C26" s="56"/>
      <c r="D26" s="32"/>
      <c r="E26" s="32"/>
      <c r="F26" s="32"/>
      <c r="G26" s="32"/>
      <c r="H26" s="32"/>
      <c r="I26" s="32"/>
      <c r="J26" s="32"/>
      <c r="K26" s="37" t="s">
        <v>88</v>
      </c>
      <c r="L26" s="55" t="str">
        <f t="shared" si="7"/>
        <v>Experience / Capability</v>
      </c>
      <c r="M26" s="55"/>
      <c r="N26" s="55"/>
      <c r="O26" s="55"/>
      <c r="P26" s="56"/>
    </row>
    <row r="27" spans="1:16" x14ac:dyDescent="0.3">
      <c r="A27" s="37" t="s">
        <v>80</v>
      </c>
      <c r="B27" s="56" t="str">
        <f t="shared" si="6"/>
        <v>Resource Availability</v>
      </c>
      <c r="C27" s="56"/>
      <c r="D27" s="32"/>
      <c r="E27" s="32"/>
      <c r="F27" s="32"/>
      <c r="G27" s="32"/>
      <c r="H27" s="32"/>
      <c r="I27" s="32"/>
      <c r="J27" s="32"/>
      <c r="K27" s="37" t="s">
        <v>89</v>
      </c>
      <c r="L27" s="55" t="str">
        <f t="shared" si="7"/>
        <v>Regulatory Requirements</v>
      </c>
      <c r="M27" s="55"/>
      <c r="N27" s="55"/>
      <c r="O27" s="55"/>
      <c r="P27" s="56"/>
    </row>
    <row r="28" spans="1:16" x14ac:dyDescent="0.3">
      <c r="A28" s="37" t="s">
        <v>81</v>
      </c>
      <c r="B28" s="56" t="str">
        <f t="shared" si="6"/>
        <v>Quality Requirements</v>
      </c>
      <c r="C28" s="56"/>
      <c r="D28" s="32"/>
      <c r="E28" s="32"/>
      <c r="F28" s="32"/>
      <c r="G28" s="32"/>
      <c r="H28" s="32"/>
      <c r="I28" s="32"/>
      <c r="J28" s="32"/>
      <c r="K28" s="37" t="s">
        <v>90</v>
      </c>
      <c r="L28" s="55" t="str">
        <f t="shared" si="7"/>
        <v>Project Funding</v>
      </c>
      <c r="M28" s="55"/>
      <c r="N28" s="55"/>
      <c r="O28" s="55"/>
      <c r="P28" s="56"/>
    </row>
    <row r="29" spans="1:16" x14ac:dyDescent="0.3">
      <c r="A29" s="37" t="s">
        <v>82</v>
      </c>
      <c r="B29" s="56" t="str">
        <f t="shared" si="6"/>
        <v>Safety</v>
      </c>
      <c r="C29" s="56"/>
      <c r="D29" s="32"/>
      <c r="E29" s="32"/>
      <c r="F29" s="32"/>
      <c r="G29" s="32"/>
      <c r="H29" s="32"/>
      <c r="I29" s="32"/>
      <c r="J29" s="32"/>
      <c r="K29" s="37" t="s">
        <v>91</v>
      </c>
      <c r="L29" s="55" t="str">
        <f t="shared" si="7"/>
        <v>Project Reporting Requirements</v>
      </c>
      <c r="M29" s="55"/>
      <c r="N29" s="55"/>
      <c r="O29" s="55"/>
      <c r="P29" s="56"/>
    </row>
    <row r="30" spans="1:16" x14ac:dyDescent="0.3">
      <c r="A30" s="37" t="s">
        <v>83</v>
      </c>
      <c r="B30" s="56" t="str">
        <f t="shared" si="6"/>
        <v>Manufacturing Complexity</v>
      </c>
      <c r="C30" s="56"/>
      <c r="D30" s="32"/>
      <c r="E30" s="32"/>
      <c r="F30" s="32"/>
      <c r="G30" s="32"/>
      <c r="H30" s="32"/>
      <c r="I30" s="32"/>
      <c r="J30" s="32"/>
      <c r="K30" s="37" t="s">
        <v>92</v>
      </c>
      <c r="L30" s="55" t="str">
        <f t="shared" si="7"/>
        <v>Public Impact</v>
      </c>
      <c r="M30" s="55"/>
      <c r="N30" s="55"/>
      <c r="O30" s="55"/>
      <c r="P30" s="56"/>
    </row>
    <row r="31" spans="1:16" x14ac:dyDescent="0.3">
      <c r="A31" s="26" t="s">
        <v>85</v>
      </c>
      <c r="B31" s="57" t="str">
        <f t="shared" si="6"/>
        <v>Transportation and Rigging Complexity</v>
      </c>
      <c r="C31" s="58"/>
      <c r="D31" s="32"/>
      <c r="E31" s="32"/>
      <c r="F31" s="32"/>
      <c r="G31" s="32"/>
      <c r="H31" s="32"/>
      <c r="I31" s="32"/>
      <c r="J31" s="32"/>
      <c r="K31" s="26" t="s">
        <v>119</v>
      </c>
      <c r="L31" s="57" t="str">
        <f t="shared" si="7"/>
        <v>Project Cost</v>
      </c>
      <c r="M31" s="57"/>
      <c r="N31" s="57"/>
      <c r="O31" s="57"/>
      <c r="P31" s="58"/>
    </row>
    <row r="32" spans="1:16" x14ac:dyDescent="0.3">
      <c r="A32" s="31"/>
      <c r="B32" s="31"/>
    </row>
    <row r="36" spans="2:2" x14ac:dyDescent="0.3">
      <c r="B36" s="39"/>
    </row>
    <row r="37" spans="2:2" x14ac:dyDescent="0.3">
      <c r="B37" s="39"/>
    </row>
    <row r="38" spans="2:2" x14ac:dyDescent="0.3">
      <c r="B38" s="39"/>
    </row>
    <row r="39" spans="2:2" x14ac:dyDescent="0.3">
      <c r="B39" s="39"/>
    </row>
  </sheetData>
  <sheetProtection sheet="1" objects="1" scenarios="1" selectLockedCells="1"/>
  <mergeCells count="42">
    <mergeCell ref="B28:C28"/>
    <mergeCell ref="B29:C29"/>
    <mergeCell ref="B30:C30"/>
    <mergeCell ref="B31:C31"/>
    <mergeCell ref="D19:K19"/>
    <mergeCell ref="A23:C23"/>
    <mergeCell ref="B24:C24"/>
    <mergeCell ref="B25:C25"/>
    <mergeCell ref="B26:C26"/>
    <mergeCell ref="B27:C27"/>
    <mergeCell ref="A1:O1"/>
    <mergeCell ref="A3:B3"/>
    <mergeCell ref="A4:B4"/>
    <mergeCell ref="A5:B5"/>
    <mergeCell ref="A6:B6"/>
    <mergeCell ref="C3:O3"/>
    <mergeCell ref="C4:O4"/>
    <mergeCell ref="C5:O5"/>
    <mergeCell ref="C6:O6"/>
    <mergeCell ref="L20:M20"/>
    <mergeCell ref="B10:C10"/>
    <mergeCell ref="B11:C11"/>
    <mergeCell ref="B12:C12"/>
    <mergeCell ref="B13:C13"/>
    <mergeCell ref="B14:C14"/>
    <mergeCell ref="B15:C15"/>
    <mergeCell ref="B16:C16"/>
    <mergeCell ref="B17:C17"/>
    <mergeCell ref="L9:M9"/>
    <mergeCell ref="L19:M19"/>
    <mergeCell ref="A8:C9"/>
    <mergeCell ref="D8:K8"/>
    <mergeCell ref="L8:M8"/>
    <mergeCell ref="L29:P29"/>
    <mergeCell ref="L30:P30"/>
    <mergeCell ref="L31:P31"/>
    <mergeCell ref="K23:P23"/>
    <mergeCell ref="L24:P24"/>
    <mergeCell ref="L25:P25"/>
    <mergeCell ref="L26:P26"/>
    <mergeCell ref="L27:P27"/>
    <mergeCell ref="L28:P28"/>
  </mergeCells>
  <conditionalFormatting sqref="P10:P17 P21">
    <cfRule type="cellIs" dxfId="1" priority="9" operator="equal">
      <formula>"High Risk"</formula>
    </cfRule>
  </conditionalFormatting>
  <conditionalFormatting sqref="D21:K21 D10:K17">
    <cfRule type="cellIs" dxfId="0" priority="4" operator="equal">
      <formula>5</formula>
    </cfRule>
  </conditionalFormatting>
  <printOptions horizontalCentered="1" verticalCentered="1"/>
  <pageMargins left="0.7" right="0.7" top="0.75" bottom="0.75" header="0.3" footer="0.3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21"/>
  <sheetViews>
    <sheetView workbookViewId="0">
      <selection activeCell="E20" sqref="E20"/>
    </sheetView>
  </sheetViews>
  <sheetFormatPr defaultRowHeight="14.4" x14ac:dyDescent="0.3"/>
  <cols>
    <col min="1" max="1" width="4.6640625" customWidth="1"/>
    <col min="2" max="2" width="22.6640625" customWidth="1"/>
    <col min="3" max="3" width="4.6640625" customWidth="1"/>
    <col min="4" max="4" width="4.6640625" style="4" customWidth="1"/>
    <col min="5" max="5" width="36.6640625" customWidth="1"/>
    <col min="6" max="6" width="4.6640625" customWidth="1"/>
    <col min="7" max="7" width="4.6640625" style="4" customWidth="1"/>
    <col min="8" max="8" width="35.6640625" customWidth="1"/>
  </cols>
  <sheetData>
    <row r="3" spans="1:8" x14ac:dyDescent="0.3">
      <c r="A3" s="86" t="s">
        <v>0</v>
      </c>
      <c r="B3" s="87"/>
      <c r="D3" s="84" t="s">
        <v>75</v>
      </c>
      <c r="E3" s="85"/>
      <c r="G3" s="84" t="s">
        <v>76</v>
      </c>
      <c r="H3" s="85"/>
    </row>
    <row r="4" spans="1:8" x14ac:dyDescent="0.3">
      <c r="A4" s="5">
        <v>1</v>
      </c>
      <c r="B4" s="6" t="s">
        <v>111</v>
      </c>
      <c r="D4" s="5">
        <v>1</v>
      </c>
      <c r="E4" s="6" t="s">
        <v>94</v>
      </c>
      <c r="G4" s="5" t="s">
        <v>77</v>
      </c>
      <c r="H4" s="6" t="s">
        <v>1</v>
      </c>
    </row>
    <row r="5" spans="1:8" x14ac:dyDescent="0.3">
      <c r="A5" s="7">
        <v>2</v>
      </c>
      <c r="B5" s="8" t="s">
        <v>112</v>
      </c>
      <c r="D5" s="7">
        <v>2</v>
      </c>
      <c r="E5" s="8" t="s">
        <v>18</v>
      </c>
      <c r="G5" s="7" t="s">
        <v>78</v>
      </c>
      <c r="H5" s="8" t="s">
        <v>4</v>
      </c>
    </row>
    <row r="6" spans="1:8" x14ac:dyDescent="0.3">
      <c r="A6" s="7">
        <v>3</v>
      </c>
      <c r="B6" s="8" t="s">
        <v>113</v>
      </c>
      <c r="D6" s="7">
        <v>3</v>
      </c>
      <c r="E6" s="8" t="s">
        <v>95</v>
      </c>
      <c r="G6" s="7" t="s">
        <v>79</v>
      </c>
      <c r="H6" s="8" t="s">
        <v>5</v>
      </c>
    </row>
    <row r="7" spans="1:8" x14ac:dyDescent="0.3">
      <c r="A7" s="7">
        <v>4</v>
      </c>
      <c r="B7" s="8" t="s">
        <v>114</v>
      </c>
      <c r="D7" s="7">
        <v>4</v>
      </c>
      <c r="E7" s="8" t="s">
        <v>96</v>
      </c>
      <c r="G7" s="7" t="s">
        <v>80</v>
      </c>
      <c r="H7" s="8" t="s">
        <v>6</v>
      </c>
    </row>
    <row r="8" spans="1:8" x14ac:dyDescent="0.3">
      <c r="A8" s="9">
        <v>5</v>
      </c>
      <c r="B8" s="10" t="s">
        <v>115</v>
      </c>
      <c r="D8" s="7">
        <v>5</v>
      </c>
      <c r="E8" s="8" t="s">
        <v>97</v>
      </c>
      <c r="G8" s="7" t="s">
        <v>81</v>
      </c>
      <c r="H8" s="8" t="s">
        <v>7</v>
      </c>
    </row>
    <row r="9" spans="1:8" x14ac:dyDescent="0.3">
      <c r="D9" s="7">
        <v>6</v>
      </c>
      <c r="E9" s="8" t="s">
        <v>98</v>
      </c>
      <c r="G9" s="7" t="s">
        <v>82</v>
      </c>
      <c r="H9" s="8" t="s">
        <v>8</v>
      </c>
    </row>
    <row r="10" spans="1:8" x14ac:dyDescent="0.3">
      <c r="B10" s="3" t="s">
        <v>107</v>
      </c>
      <c r="D10" s="7">
        <v>7</v>
      </c>
      <c r="E10" s="8" t="s">
        <v>99</v>
      </c>
      <c r="G10" s="7" t="s">
        <v>83</v>
      </c>
      <c r="H10" s="8" t="s">
        <v>9</v>
      </c>
    </row>
    <row r="11" spans="1:8" x14ac:dyDescent="0.3">
      <c r="B11" s="1" t="s">
        <v>108</v>
      </c>
      <c r="D11" s="7">
        <v>8</v>
      </c>
      <c r="E11" s="8" t="s">
        <v>100</v>
      </c>
      <c r="G11" s="9" t="s">
        <v>85</v>
      </c>
      <c r="H11" s="10" t="s">
        <v>118</v>
      </c>
    </row>
    <row r="12" spans="1:8" x14ac:dyDescent="0.3">
      <c r="B12" s="2" t="s">
        <v>74</v>
      </c>
      <c r="D12" s="9">
        <v>9</v>
      </c>
      <c r="E12" s="10" t="s">
        <v>101</v>
      </c>
    </row>
    <row r="13" spans="1:8" x14ac:dyDescent="0.3">
      <c r="G13" s="84" t="s">
        <v>84</v>
      </c>
      <c r="H13" s="85"/>
    </row>
    <row r="14" spans="1:8" x14ac:dyDescent="0.3">
      <c r="G14" s="5" t="s">
        <v>86</v>
      </c>
      <c r="H14" s="6" t="s">
        <v>10</v>
      </c>
    </row>
    <row r="15" spans="1:8" x14ac:dyDescent="0.3">
      <c r="G15" s="7" t="s">
        <v>87</v>
      </c>
      <c r="H15" s="8" t="s">
        <v>11</v>
      </c>
    </row>
    <row r="16" spans="1:8" x14ac:dyDescent="0.3">
      <c r="G16" s="7" t="s">
        <v>88</v>
      </c>
      <c r="H16" s="8" t="s">
        <v>93</v>
      </c>
    </row>
    <row r="17" spans="7:8" x14ac:dyDescent="0.3">
      <c r="G17" s="7" t="s">
        <v>89</v>
      </c>
      <c r="H17" s="8" t="s">
        <v>13</v>
      </c>
    </row>
    <row r="18" spans="7:8" x14ac:dyDescent="0.3">
      <c r="G18" s="7" t="s">
        <v>90</v>
      </c>
      <c r="H18" s="8" t="s">
        <v>14</v>
      </c>
    </row>
    <row r="19" spans="7:8" x14ac:dyDescent="0.3">
      <c r="G19" s="7" t="s">
        <v>91</v>
      </c>
      <c r="H19" s="8" t="s">
        <v>15</v>
      </c>
    </row>
    <row r="20" spans="7:8" x14ac:dyDescent="0.3">
      <c r="G20" s="7" t="s">
        <v>92</v>
      </c>
      <c r="H20" s="8" t="s">
        <v>16</v>
      </c>
    </row>
    <row r="21" spans="7:8" x14ac:dyDescent="0.3">
      <c r="G21" s="9" t="s">
        <v>119</v>
      </c>
      <c r="H21" s="10" t="s">
        <v>17</v>
      </c>
    </row>
  </sheetData>
  <sheetProtection sheet="1" objects="1" scenarios="1" selectLockedCells="1"/>
  <mergeCells count="4">
    <mergeCell ref="D3:E3"/>
    <mergeCell ref="G3:H3"/>
    <mergeCell ref="G13:H13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Risk Elements</vt:lpstr>
      <vt:lpstr>Risk Summary</vt:lpstr>
      <vt:lpstr>Lists</vt:lpstr>
      <vt:lpstr>Assessment</vt:lpstr>
      <vt:lpstr>Chapters</vt:lpstr>
      <vt:lpstr>EngineeringRiskElements</vt:lpstr>
      <vt:lpstr>'Risk Summary'!Print_Area</vt:lpstr>
      <vt:lpstr>ProjectRiskElements</vt:lpstr>
      <vt:lpstr>Risk_A</vt:lpstr>
      <vt:lpstr>Risk_B</vt:lpstr>
      <vt:lpstr>Risk_C</vt:lpstr>
      <vt:lpstr>Risk_D</vt:lpstr>
      <vt:lpstr>Risk_E</vt:lpstr>
      <vt:lpstr>Risk_F</vt:lpstr>
      <vt:lpstr>Risk_G</vt:lpstr>
      <vt:lpstr>Risk_H</vt:lpstr>
      <vt:lpstr>Risk_I</vt:lpstr>
      <vt:lpstr>Risk_J</vt:lpstr>
      <vt:lpstr>Risk_K</vt:lpstr>
      <vt:lpstr>Risk_L</vt:lpstr>
      <vt:lpstr>Risk_M</vt:lpstr>
      <vt:lpstr>Risk_N</vt:lpstr>
      <vt:lpstr>Risk_O</vt:lpstr>
      <vt:lpstr>Risk_P</vt:lpstr>
      <vt:lpstr>RiskValues</vt:lpstr>
    </vt:vector>
  </TitlesOfParts>
  <Company>Fermilab | Accelerator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Engineering Risk Assessment</dc:title>
  <dc:creator>Jay Theilacker</dc:creator>
  <cp:lastModifiedBy>Ryan A. Crawford x3683 15655N</cp:lastModifiedBy>
  <cp:lastPrinted>2015-06-28T15:25:58Z</cp:lastPrinted>
  <dcterms:created xsi:type="dcterms:W3CDTF">2010-12-09T13:30:49Z</dcterms:created>
  <dcterms:modified xsi:type="dcterms:W3CDTF">2020-08-10T12:49:53Z</dcterms:modified>
</cp:coreProperties>
</file>