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psl006\projects\DUNE FY23\SOW APA\BeCu  WIRE_and Bobbin INFO '22-'23\"/>
    </mc:Choice>
  </mc:AlternateContent>
  <xr:revisionPtr revIDLastSave="0" documentId="13_ncr:1_{700928B2-6C2D-408D-B417-8DECD7CC792E}" xr6:coauthVersionLast="47" xr6:coauthVersionMax="47" xr10:uidLastSave="{00000000-0000-0000-0000-000000000000}"/>
  <bookViews>
    <workbookView xWindow="4410" yWindow="2160" windowWidth="22845" windowHeight="12090" activeTab="2" xr2:uid="{00000000-000D-0000-FFFF-FFFF00000000}"/>
  </bookViews>
  <sheets>
    <sheet name="Winder bobbins" sheetId="2" r:id="rId1"/>
    <sheet name="UK Style Bobbins" sheetId="4" r:id="rId2"/>
    <sheet name="Bobbin Fill Data" sheetId="3" r:id="rId3"/>
    <sheet name="rho calcs" sheetId="5" r:id="rId4"/>
  </sheets>
  <definedNames>
    <definedName name="_xlnm._FilterDatabase" localSheetId="2" hidden="1">'Bobbin Fill Data'!$A$2:$O$284</definedName>
    <definedName name="_xlnm.Print_Area" localSheetId="2">'Bobbin Fill Data'!$A$1:$K$38</definedName>
    <definedName name="_xlnm.Print_Area" localSheetId="0">'Winder bobbins'!$A$1:$B$61</definedName>
    <definedName name="_xlnm.Print_Titles" localSheetId="2">'Bobbin Fill Data'!$2:$2</definedName>
    <definedName name="_xlnm.Print_Titles" localSheetId="0">'Winder bobbins'!$1:$1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5" l="1"/>
  <c r="F6" i="5" s="1"/>
  <c r="G6" i="5" s="1"/>
  <c r="H6" i="5" s="1"/>
  <c r="I6" i="5" s="1"/>
  <c r="K106" i="3"/>
  <c r="L106" i="3" s="1"/>
  <c r="K105" i="3"/>
  <c r="L105" i="3" s="1"/>
  <c r="K104" i="3"/>
  <c r="L104" i="3" s="1"/>
  <c r="K103" i="3"/>
  <c r="L103" i="3" s="1"/>
  <c r="K102" i="3"/>
  <c r="L102" i="3" s="1"/>
  <c r="K101" i="3"/>
  <c r="L101" i="3" s="1"/>
  <c r="K100" i="3"/>
  <c r="L100" i="3" s="1"/>
  <c r="K99" i="3"/>
  <c r="L99" i="3" s="1"/>
  <c r="K98" i="3"/>
  <c r="L98" i="3" s="1"/>
  <c r="K97" i="3"/>
  <c r="L97" i="3" s="1"/>
  <c r="K146" i="3" l="1"/>
  <c r="L146" i="3" s="1"/>
  <c r="K145" i="3"/>
  <c r="L145" i="3" s="1"/>
  <c r="K144" i="3"/>
  <c r="L144" i="3" s="1"/>
  <c r="K143" i="3"/>
  <c r="L143" i="3" s="1"/>
  <c r="K142" i="3"/>
  <c r="L142" i="3" s="1"/>
  <c r="K141" i="3"/>
  <c r="L141" i="3" s="1"/>
  <c r="K140" i="3"/>
  <c r="L140" i="3" s="1"/>
  <c r="K139" i="3"/>
  <c r="L139" i="3" s="1"/>
  <c r="K138" i="3"/>
  <c r="L138" i="3" s="1"/>
  <c r="K137" i="3"/>
  <c r="L137" i="3" s="1"/>
  <c r="K136" i="3"/>
  <c r="L136" i="3" s="1"/>
  <c r="K135" i="3"/>
  <c r="L135" i="3" s="1"/>
  <c r="K134" i="3"/>
  <c r="L134" i="3" s="1"/>
  <c r="K133" i="3"/>
  <c r="L133" i="3" s="1"/>
  <c r="K132" i="3"/>
  <c r="L132" i="3" s="1"/>
  <c r="K131" i="3"/>
  <c r="L131" i="3" s="1"/>
  <c r="K130" i="3"/>
  <c r="L130" i="3" s="1"/>
  <c r="K129" i="3"/>
  <c r="L129" i="3" s="1"/>
  <c r="K128" i="3"/>
  <c r="L128" i="3"/>
  <c r="K127" i="3"/>
  <c r="L127" i="3" s="1"/>
  <c r="K126" i="3"/>
  <c r="L126" i="3"/>
  <c r="K125" i="3"/>
  <c r="L125" i="3" s="1"/>
  <c r="K124" i="3"/>
  <c r="L124" i="3" s="1"/>
  <c r="K123" i="3"/>
  <c r="L123" i="3" s="1"/>
  <c r="K122" i="3"/>
  <c r="L122" i="3" s="1"/>
  <c r="K121" i="3"/>
  <c r="L121" i="3" s="1"/>
  <c r="K120" i="3"/>
  <c r="L120" i="3" s="1"/>
  <c r="K119" i="3" l="1"/>
  <c r="L119" i="3" s="1"/>
  <c r="K118" i="3" l="1"/>
  <c r="L118" i="3" s="1"/>
  <c r="K117" i="3"/>
  <c r="L117" i="3" s="1"/>
  <c r="K116" i="3"/>
  <c r="L116" i="3"/>
  <c r="K109" i="3"/>
  <c r="L109" i="3" s="1"/>
  <c r="K110" i="3"/>
  <c r="L110" i="3" s="1"/>
  <c r="K111" i="3"/>
  <c r="L111" i="3" s="1"/>
  <c r="K112" i="3"/>
  <c r="L112" i="3" s="1"/>
  <c r="K113" i="3"/>
  <c r="L113" i="3" s="1"/>
  <c r="K114" i="3"/>
  <c r="L114" i="3" s="1"/>
  <c r="K115" i="3"/>
  <c r="L115" i="3" s="1"/>
  <c r="K108" i="3"/>
  <c r="L108" i="3" s="1"/>
  <c r="K107" i="3"/>
  <c r="L107" i="3" s="1"/>
  <c r="K96" i="3" l="1"/>
  <c r="L96" i="3" s="1"/>
  <c r="K95" i="3"/>
  <c r="L95" i="3" s="1"/>
  <c r="K94" i="3"/>
  <c r="L94" i="3" s="1"/>
  <c r="K93" i="3"/>
  <c r="L93" i="3" s="1"/>
  <c r="K92" i="3"/>
  <c r="L92" i="3" s="1"/>
  <c r="K91" i="3"/>
  <c r="L91" i="3" s="1"/>
  <c r="K90" i="3"/>
  <c r="L90" i="3" s="1"/>
  <c r="K89" i="3"/>
  <c r="L89" i="3" s="1"/>
  <c r="J38" i="3" l="1"/>
  <c r="K38" i="3" s="1"/>
  <c r="L38" i="3" s="1"/>
  <c r="J34" i="3"/>
  <c r="K34" i="3" s="1"/>
  <c r="L34" i="3" s="1"/>
  <c r="J30" i="3"/>
  <c r="K30" i="3" s="1"/>
  <c r="L30" i="3" s="1"/>
  <c r="J28" i="3"/>
  <c r="K28" i="3" s="1"/>
  <c r="L28" i="3" s="1"/>
  <c r="J26" i="3"/>
  <c r="K26" i="3" s="1"/>
  <c r="L26" i="3" s="1"/>
  <c r="J25" i="3"/>
  <c r="J13" i="3"/>
  <c r="K13" i="3" s="1"/>
  <c r="L13" i="3" s="1"/>
  <c r="J10" i="3"/>
  <c r="K10" i="3" s="1"/>
  <c r="L10" i="3" s="1"/>
  <c r="J7" i="3"/>
  <c r="K7" i="3" s="1"/>
  <c r="L7" i="3" s="1"/>
  <c r="J6" i="3"/>
  <c r="K65" i="3" l="1"/>
  <c r="L65" i="3" s="1"/>
  <c r="K58" i="3"/>
  <c r="L58" i="3" s="1"/>
  <c r="K56" i="3"/>
  <c r="L56" i="3" s="1"/>
  <c r="K49" i="3"/>
  <c r="L49" i="3" s="1"/>
  <c r="K20" i="3"/>
  <c r="L20" i="3" s="1"/>
  <c r="K18" i="3"/>
  <c r="L18" i="3" s="1"/>
  <c r="K16" i="3"/>
  <c r="L16" i="3" s="1"/>
  <c r="K6" i="3"/>
  <c r="L6" i="3" s="1"/>
  <c r="K68" i="3"/>
  <c r="L68" i="3" s="1"/>
  <c r="K76" i="3"/>
  <c r="L76" i="3" s="1"/>
  <c r="J32" i="3" l="1"/>
  <c r="K32" i="3" s="1"/>
  <c r="L32" i="3" s="1"/>
  <c r="J15" i="3" l="1"/>
  <c r="K15" i="3" s="1"/>
  <c r="L15" i="3" s="1"/>
  <c r="J8" i="3" l="1"/>
  <c r="K8" i="3" s="1"/>
  <c r="L8" i="3" s="1"/>
  <c r="J36" i="3"/>
  <c r="K36" i="3" s="1"/>
  <c r="L36" i="3" s="1"/>
  <c r="J31" i="3"/>
  <c r="K31" i="3" s="1"/>
  <c r="L31" i="3" s="1"/>
  <c r="J21" i="3"/>
  <c r="K21" i="3" s="1"/>
  <c r="L21" i="3" s="1"/>
  <c r="J33" i="3"/>
  <c r="K33" i="3" s="1"/>
  <c r="L33" i="3" s="1"/>
  <c r="J24" i="3"/>
  <c r="J11" i="3"/>
  <c r="K11" i="3" s="1"/>
  <c r="L11" i="3" s="1"/>
  <c r="J19" i="3"/>
  <c r="K19" i="3" s="1"/>
  <c r="L19" i="3" s="1"/>
  <c r="J4" i="3"/>
  <c r="J5" i="3"/>
  <c r="J9" i="3"/>
  <c r="J12" i="3"/>
  <c r="J14" i="3"/>
  <c r="J17" i="3"/>
  <c r="J22" i="3"/>
  <c r="J23" i="3"/>
  <c r="J27" i="3"/>
  <c r="J29" i="3"/>
  <c r="J35" i="3"/>
  <c r="J37" i="3"/>
  <c r="J39" i="3"/>
  <c r="J40" i="3"/>
  <c r="J41" i="3"/>
  <c r="J42" i="3"/>
  <c r="J43" i="3"/>
  <c r="J44" i="3"/>
  <c r="J45" i="3"/>
  <c r="J46" i="3"/>
  <c r="J47" i="3"/>
  <c r="J48" i="3"/>
  <c r="J50" i="3"/>
  <c r="J51" i="3"/>
  <c r="J52" i="3"/>
  <c r="J53" i="3"/>
  <c r="J54" i="3"/>
  <c r="J55" i="3"/>
  <c r="J57" i="3"/>
  <c r="J59" i="3"/>
  <c r="J60" i="3"/>
  <c r="J61" i="3"/>
  <c r="J62" i="3"/>
  <c r="J63" i="3"/>
  <c r="J64" i="3"/>
  <c r="J66" i="3"/>
  <c r="J67" i="3"/>
  <c r="J69" i="3"/>
  <c r="J70" i="3"/>
  <c r="J71" i="3"/>
  <c r="J72" i="3"/>
  <c r="J73" i="3"/>
  <c r="J74" i="3"/>
  <c r="J75" i="3"/>
  <c r="J77" i="3"/>
  <c r="J78" i="3"/>
  <c r="J79" i="3"/>
  <c r="J80" i="3"/>
  <c r="J81" i="3"/>
  <c r="J82" i="3"/>
  <c r="J83" i="3"/>
  <c r="J84" i="3"/>
  <c r="J85" i="3"/>
  <c r="J86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3" i="3"/>
  <c r="K25" i="3" l="1"/>
  <c r="L25" i="3" s="1"/>
  <c r="K24" i="3"/>
  <c r="L24" i="3" s="1"/>
  <c r="K88" i="3"/>
  <c r="L88" i="3" s="1"/>
  <c r="K158" i="3"/>
  <c r="L158" i="3" s="1"/>
  <c r="K159" i="3"/>
  <c r="L159" i="3" s="1"/>
  <c r="K160" i="3"/>
  <c r="L160" i="3" s="1"/>
  <c r="K161" i="3"/>
  <c r="L161" i="3" s="1"/>
  <c r="K162" i="3"/>
  <c r="L162" i="3" s="1"/>
  <c r="K163" i="3"/>
  <c r="L163" i="3" s="1"/>
  <c r="K164" i="3"/>
  <c r="L164" i="3" s="1"/>
  <c r="K165" i="3"/>
  <c r="L165" i="3" s="1"/>
  <c r="K166" i="3"/>
  <c r="L166" i="3" s="1"/>
  <c r="K167" i="3"/>
  <c r="L167" i="3" s="1"/>
  <c r="K168" i="3"/>
  <c r="L168" i="3" s="1"/>
  <c r="K169" i="3"/>
  <c r="L169" i="3" s="1"/>
  <c r="K170" i="3"/>
  <c r="L170" i="3" s="1"/>
  <c r="K171" i="3"/>
  <c r="L171" i="3" s="1"/>
  <c r="K172" i="3"/>
  <c r="L172" i="3" s="1"/>
  <c r="K173" i="3"/>
  <c r="L173" i="3" s="1"/>
  <c r="K174" i="3"/>
  <c r="L174" i="3" s="1"/>
  <c r="K175" i="3"/>
  <c r="L175" i="3" s="1"/>
  <c r="K176" i="3"/>
  <c r="L176" i="3" s="1"/>
  <c r="K177" i="3"/>
  <c r="L177" i="3" s="1"/>
  <c r="K178" i="3"/>
  <c r="L178" i="3" s="1"/>
  <c r="K179" i="3"/>
  <c r="L179" i="3" s="1"/>
  <c r="K180" i="3"/>
  <c r="L180" i="3" s="1"/>
  <c r="K181" i="3"/>
  <c r="L181" i="3" s="1"/>
  <c r="K182" i="3"/>
  <c r="L182" i="3" s="1"/>
  <c r="K183" i="3"/>
  <c r="L183" i="3" s="1"/>
  <c r="K184" i="3"/>
  <c r="L184" i="3" s="1"/>
  <c r="K185" i="3"/>
  <c r="L185" i="3" s="1"/>
  <c r="K186" i="3"/>
  <c r="L186" i="3" s="1"/>
  <c r="K187" i="3"/>
  <c r="L187" i="3" s="1"/>
  <c r="K188" i="3"/>
  <c r="L188" i="3" s="1"/>
  <c r="K189" i="3"/>
  <c r="L189" i="3" s="1"/>
  <c r="K190" i="3"/>
  <c r="L190" i="3" s="1"/>
  <c r="K191" i="3"/>
  <c r="L191" i="3" s="1"/>
  <c r="K192" i="3"/>
  <c r="L192" i="3" s="1"/>
  <c r="K193" i="3"/>
  <c r="L193" i="3" s="1"/>
  <c r="K194" i="3"/>
  <c r="L194" i="3" s="1"/>
  <c r="K195" i="3"/>
  <c r="L195" i="3" s="1"/>
  <c r="K196" i="3"/>
  <c r="L196" i="3" s="1"/>
  <c r="K197" i="3"/>
  <c r="L197" i="3" s="1"/>
  <c r="K198" i="3"/>
  <c r="L198" i="3" s="1"/>
  <c r="K199" i="3"/>
  <c r="L199" i="3" s="1"/>
  <c r="K200" i="3"/>
  <c r="L200" i="3" s="1"/>
  <c r="K201" i="3"/>
  <c r="L201" i="3" s="1"/>
  <c r="K202" i="3"/>
  <c r="L202" i="3" s="1"/>
  <c r="K203" i="3"/>
  <c r="L203" i="3" s="1"/>
  <c r="K204" i="3"/>
  <c r="L204" i="3" s="1"/>
  <c r="K205" i="3"/>
  <c r="L205" i="3" s="1"/>
  <c r="K206" i="3"/>
  <c r="L206" i="3" s="1"/>
  <c r="K207" i="3"/>
  <c r="L207" i="3" s="1"/>
  <c r="K208" i="3"/>
  <c r="L208" i="3" s="1"/>
  <c r="K209" i="3"/>
  <c r="L209" i="3" s="1"/>
  <c r="K210" i="3"/>
  <c r="L210" i="3" s="1"/>
  <c r="K211" i="3"/>
  <c r="L211" i="3" s="1"/>
  <c r="K212" i="3"/>
  <c r="L212" i="3" s="1"/>
  <c r="K213" i="3"/>
  <c r="L213" i="3" s="1"/>
  <c r="K214" i="3"/>
  <c r="L214" i="3" s="1"/>
  <c r="K215" i="3"/>
  <c r="L215" i="3" s="1"/>
  <c r="K216" i="3"/>
  <c r="L216" i="3" s="1"/>
  <c r="K217" i="3"/>
  <c r="L217" i="3" s="1"/>
  <c r="K218" i="3"/>
  <c r="L218" i="3" s="1"/>
  <c r="K219" i="3"/>
  <c r="L219" i="3" s="1"/>
  <c r="K220" i="3"/>
  <c r="L220" i="3" s="1"/>
  <c r="K221" i="3"/>
  <c r="L221" i="3" s="1"/>
  <c r="K222" i="3"/>
  <c r="L222" i="3" s="1"/>
  <c r="K223" i="3"/>
  <c r="L223" i="3" s="1"/>
  <c r="K224" i="3"/>
  <c r="L224" i="3" s="1"/>
  <c r="K225" i="3"/>
  <c r="L225" i="3" s="1"/>
  <c r="K226" i="3"/>
  <c r="L226" i="3" s="1"/>
  <c r="K227" i="3"/>
  <c r="L227" i="3" s="1"/>
  <c r="K228" i="3"/>
  <c r="L228" i="3" s="1"/>
  <c r="K229" i="3"/>
  <c r="L229" i="3" s="1"/>
  <c r="K230" i="3"/>
  <c r="L230" i="3" s="1"/>
  <c r="K231" i="3"/>
  <c r="L231" i="3" s="1"/>
  <c r="K232" i="3"/>
  <c r="L232" i="3" s="1"/>
  <c r="K233" i="3"/>
  <c r="L233" i="3" s="1"/>
  <c r="K234" i="3"/>
  <c r="L234" i="3" s="1"/>
  <c r="K235" i="3"/>
  <c r="L235" i="3" s="1"/>
  <c r="K236" i="3"/>
  <c r="L236" i="3" s="1"/>
  <c r="K237" i="3"/>
  <c r="L237" i="3" s="1"/>
  <c r="K238" i="3"/>
  <c r="L238" i="3" s="1"/>
  <c r="K239" i="3"/>
  <c r="L239" i="3" s="1"/>
  <c r="K240" i="3"/>
  <c r="L240" i="3" s="1"/>
  <c r="K241" i="3"/>
  <c r="L241" i="3" s="1"/>
  <c r="K242" i="3"/>
  <c r="L242" i="3" s="1"/>
  <c r="K243" i="3"/>
  <c r="L243" i="3" s="1"/>
  <c r="K244" i="3"/>
  <c r="L244" i="3" s="1"/>
  <c r="K245" i="3"/>
  <c r="L245" i="3" s="1"/>
  <c r="K246" i="3"/>
  <c r="L246" i="3" s="1"/>
  <c r="K247" i="3"/>
  <c r="L247" i="3" s="1"/>
  <c r="K248" i="3"/>
  <c r="L248" i="3" s="1"/>
  <c r="K249" i="3"/>
  <c r="L249" i="3" s="1"/>
  <c r="K250" i="3"/>
  <c r="L250" i="3" s="1"/>
  <c r="K251" i="3"/>
  <c r="L251" i="3" s="1"/>
  <c r="K252" i="3"/>
  <c r="L252" i="3" s="1"/>
  <c r="K253" i="3"/>
  <c r="L253" i="3" s="1"/>
  <c r="K254" i="3"/>
  <c r="L254" i="3" s="1"/>
  <c r="K255" i="3"/>
  <c r="L255" i="3" s="1"/>
  <c r="K256" i="3"/>
  <c r="L256" i="3" s="1"/>
  <c r="K257" i="3"/>
  <c r="L257" i="3" s="1"/>
  <c r="K258" i="3"/>
  <c r="L258" i="3" s="1"/>
  <c r="K259" i="3"/>
  <c r="L259" i="3" s="1"/>
  <c r="K260" i="3"/>
  <c r="L260" i="3" s="1"/>
  <c r="K261" i="3"/>
  <c r="L261" i="3" s="1"/>
  <c r="K262" i="3"/>
  <c r="L262" i="3" s="1"/>
  <c r="K263" i="3"/>
  <c r="L263" i="3" s="1"/>
  <c r="K264" i="3"/>
  <c r="L264" i="3" s="1"/>
  <c r="K265" i="3"/>
  <c r="L265" i="3" s="1"/>
  <c r="K266" i="3"/>
  <c r="L266" i="3" s="1"/>
  <c r="K267" i="3"/>
  <c r="L267" i="3" s="1"/>
  <c r="K268" i="3"/>
  <c r="L268" i="3" s="1"/>
  <c r="K269" i="3"/>
  <c r="L269" i="3" s="1"/>
  <c r="K270" i="3"/>
  <c r="L270" i="3" s="1"/>
  <c r="K271" i="3"/>
  <c r="L271" i="3" s="1"/>
  <c r="K272" i="3"/>
  <c r="L272" i="3" s="1"/>
  <c r="K273" i="3"/>
  <c r="L273" i="3" s="1"/>
  <c r="K274" i="3"/>
  <c r="L274" i="3" s="1"/>
  <c r="K275" i="3"/>
  <c r="L275" i="3" s="1"/>
  <c r="K276" i="3"/>
  <c r="L276" i="3" s="1"/>
  <c r="K277" i="3"/>
  <c r="L277" i="3" s="1"/>
  <c r="K278" i="3"/>
  <c r="L278" i="3" s="1"/>
  <c r="K279" i="3"/>
  <c r="L279" i="3" s="1"/>
  <c r="K280" i="3"/>
  <c r="L280" i="3" s="1"/>
  <c r="K281" i="3"/>
  <c r="L281" i="3" s="1"/>
  <c r="K282" i="3"/>
  <c r="L282" i="3" s="1"/>
  <c r="K283" i="3"/>
  <c r="L283" i="3" s="1"/>
  <c r="K284" i="3"/>
  <c r="L284" i="3" s="1"/>
  <c r="K87" i="3"/>
  <c r="L87" i="3" s="1"/>
  <c r="K4" i="3"/>
  <c r="L4" i="3" s="1"/>
  <c r="K5" i="3"/>
  <c r="L5" i="3" s="1"/>
  <c r="K9" i="3"/>
  <c r="L9" i="3" s="1"/>
  <c r="K12" i="3"/>
  <c r="L12" i="3" s="1"/>
  <c r="K14" i="3"/>
  <c r="L14" i="3" s="1"/>
  <c r="K17" i="3"/>
  <c r="L17" i="3" s="1"/>
  <c r="K22" i="3"/>
  <c r="L22" i="3" s="1"/>
  <c r="K23" i="3"/>
  <c r="L23" i="3" s="1"/>
  <c r="K27" i="3"/>
  <c r="L27" i="3" s="1"/>
  <c r="K29" i="3"/>
  <c r="L29" i="3" s="1"/>
  <c r="K35" i="3"/>
  <c r="L35" i="3" s="1"/>
  <c r="K37" i="3"/>
  <c r="L37" i="3" s="1"/>
  <c r="K39" i="3"/>
  <c r="L39" i="3" s="1"/>
  <c r="K3" i="3"/>
  <c r="L3" i="3" s="1"/>
  <c r="D77" i="3" l="1"/>
  <c r="K77" i="3" s="1"/>
  <c r="L77" i="3" s="1"/>
  <c r="D57" i="3"/>
  <c r="K57" i="3" s="1"/>
  <c r="L57" i="3" s="1"/>
  <c r="D84" i="3"/>
  <c r="K84" i="3" s="1"/>
  <c r="L84" i="3" s="1"/>
  <c r="D75" i="3"/>
  <c r="K75" i="3" s="1"/>
  <c r="L75" i="3" s="1"/>
  <c r="D55" i="3"/>
  <c r="K55" i="3" s="1"/>
  <c r="L55" i="3" s="1"/>
  <c r="D46" i="3"/>
  <c r="K46" i="3" s="1"/>
  <c r="L46" i="3" s="1"/>
  <c r="D74" i="3"/>
  <c r="K74" i="3" s="1"/>
  <c r="L74" i="3" s="1"/>
  <c r="D64" i="3"/>
  <c r="K64" i="3" s="1"/>
  <c r="L64" i="3" s="1"/>
  <c r="D45" i="3"/>
  <c r="K45" i="3" s="1"/>
  <c r="L45" i="3" s="1"/>
  <c r="D73" i="3"/>
  <c r="K73" i="3" s="1"/>
  <c r="L73" i="3" s="1"/>
  <c r="D53" i="3"/>
  <c r="K53" i="3" s="1"/>
  <c r="L53" i="3" s="1"/>
  <c r="D81" i="3"/>
  <c r="K81" i="3" s="1"/>
  <c r="L81" i="3" s="1"/>
  <c r="D72" i="3"/>
  <c r="K72" i="3" s="1"/>
  <c r="L72" i="3" s="1"/>
  <c r="D62" i="3"/>
  <c r="K62" i="3" s="1"/>
  <c r="L62" i="3" s="1"/>
  <c r="D52" i="3"/>
  <c r="K52" i="3" s="1"/>
  <c r="L52" i="3" s="1"/>
  <c r="D43" i="3"/>
  <c r="K43" i="3" s="1"/>
  <c r="L43" i="3" s="1"/>
  <c r="D80" i="3"/>
  <c r="K80" i="3" s="1"/>
  <c r="L80" i="3" s="1"/>
  <c r="D71" i="3"/>
  <c r="K71" i="3" s="1"/>
  <c r="L71" i="3" s="1"/>
  <c r="D61" i="3"/>
  <c r="K61" i="3" s="1"/>
  <c r="L61" i="3" s="1"/>
  <c r="D51" i="3"/>
  <c r="K51" i="3" s="1"/>
  <c r="L51" i="3" s="1"/>
  <c r="D42" i="3"/>
  <c r="K42" i="3" s="1"/>
  <c r="L42" i="3" s="1"/>
  <c r="D85" i="3"/>
  <c r="K85" i="3" s="1"/>
  <c r="L85" i="3" s="1"/>
  <c r="D67" i="3"/>
  <c r="K67" i="3" s="1"/>
  <c r="L67" i="3" s="1"/>
  <c r="D47" i="3"/>
  <c r="K47" i="3" s="1"/>
  <c r="L47" i="3" s="1"/>
  <c r="D66" i="3"/>
  <c r="K66" i="3" s="1"/>
  <c r="L66" i="3" s="1"/>
  <c r="D83" i="3"/>
  <c r="K83" i="3" s="1"/>
  <c r="L83" i="3" s="1"/>
  <c r="D54" i="3"/>
  <c r="K54" i="3" s="1"/>
  <c r="L54" i="3" s="1"/>
  <c r="D82" i="3"/>
  <c r="K82" i="3" s="1"/>
  <c r="L82" i="3" s="1"/>
  <c r="D63" i="3"/>
  <c r="K63" i="3" s="1"/>
  <c r="L63" i="3" s="1"/>
  <c r="D44" i="3"/>
  <c r="K44" i="3" s="1"/>
  <c r="L44" i="3" s="1"/>
  <c r="D79" i="3"/>
  <c r="K79" i="3" s="1"/>
  <c r="L79" i="3" s="1"/>
  <c r="D70" i="3"/>
  <c r="K70" i="3" s="1"/>
  <c r="L70" i="3" s="1"/>
  <c r="D60" i="3"/>
  <c r="K60" i="3" s="1"/>
  <c r="L60" i="3" s="1"/>
  <c r="D50" i="3"/>
  <c r="K50" i="3" s="1"/>
  <c r="L50" i="3" s="1"/>
  <c r="D41" i="3"/>
  <c r="K41" i="3" s="1"/>
  <c r="L41" i="3" s="1"/>
  <c r="D86" i="3"/>
  <c r="K86" i="3" s="1"/>
  <c r="L86" i="3" s="1"/>
  <c r="D78" i="3"/>
  <c r="K78" i="3" s="1"/>
  <c r="L78" i="3" s="1"/>
  <c r="D69" i="3"/>
  <c r="K69" i="3" s="1"/>
  <c r="L69" i="3" s="1"/>
  <c r="D59" i="3"/>
  <c r="K59" i="3" s="1"/>
  <c r="L59" i="3" s="1"/>
  <c r="D48" i="3"/>
  <c r="K48" i="3" s="1"/>
  <c r="L48" i="3" s="1"/>
  <c r="D40" i="3"/>
  <c r="K40" i="3" s="1"/>
  <c r="L40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Jonathan R. Heise</author>
  </authors>
  <commentList>
    <comment ref="H4" authorId="0" shapeId="0" xr:uid="{357B440F-04B6-4C5D-9379-500559C20AAF}">
      <text>
        <r>
          <rPr>
            <b/>
            <sz val="9"/>
            <color indexed="81"/>
            <rFont val="Tahoma"/>
            <family val="2"/>
          </rPr>
          <t>Jonathan R. Heise:</t>
        </r>
        <r>
          <rPr>
            <sz val="9"/>
            <color indexed="81"/>
            <rFont val="Tahoma"/>
            <family val="2"/>
          </rPr>
          <t xml:space="preserve">
See source below</t>
        </r>
      </text>
    </comment>
  </commentList>
</comments>
</file>

<file path=xl/sharedStrings.xml><?xml version="1.0" encoding="utf-8"?>
<sst xmlns="http://schemas.openxmlformats.org/spreadsheetml/2006/main" count="957" uniqueCount="397">
  <si>
    <t>s/n</t>
  </si>
  <si>
    <t>Tare weight, g</t>
  </si>
  <si>
    <t>BBN10</t>
  </si>
  <si>
    <t>BBN11</t>
  </si>
  <si>
    <t>BBN12</t>
  </si>
  <si>
    <t>BBN13</t>
  </si>
  <si>
    <t>BBN14</t>
  </si>
  <si>
    <t>BBN15</t>
  </si>
  <si>
    <t>BBN16</t>
  </si>
  <si>
    <t>BBN17</t>
  </si>
  <si>
    <t>BBN18</t>
  </si>
  <si>
    <t>BBN00</t>
  </si>
  <si>
    <t>BBN01</t>
  </si>
  <si>
    <t>BBN02</t>
  </si>
  <si>
    <t>BBN03</t>
  </si>
  <si>
    <t>BBN04</t>
  </si>
  <si>
    <t>BBN05</t>
  </si>
  <si>
    <t>BBN06</t>
  </si>
  <si>
    <t>BBN07</t>
  </si>
  <si>
    <t>BBN08</t>
  </si>
  <si>
    <t>BBN09</t>
  </si>
  <si>
    <t>BBN19</t>
  </si>
  <si>
    <t>BBN20</t>
  </si>
  <si>
    <t>BBN21</t>
  </si>
  <si>
    <t>BBN22</t>
  </si>
  <si>
    <t>BBN23</t>
  </si>
  <si>
    <t>BBN24</t>
  </si>
  <si>
    <t>BBN25</t>
  </si>
  <si>
    <t>BBN26</t>
  </si>
  <si>
    <t>BBN27</t>
  </si>
  <si>
    <t>BBN28</t>
  </si>
  <si>
    <t>BBN29</t>
  </si>
  <si>
    <t>BBN30</t>
  </si>
  <si>
    <t>BBN31</t>
  </si>
  <si>
    <t>BBN32</t>
  </si>
  <si>
    <t>BBN33</t>
  </si>
  <si>
    <t>BBN34</t>
  </si>
  <si>
    <t>BBN35</t>
  </si>
  <si>
    <t>BBN36</t>
  </si>
  <si>
    <t>BBN37</t>
  </si>
  <si>
    <t>BBN38</t>
  </si>
  <si>
    <t>BBN39</t>
  </si>
  <si>
    <t>BBN40</t>
  </si>
  <si>
    <t>BBN41</t>
  </si>
  <si>
    <t>BBN42</t>
  </si>
  <si>
    <t>BBN43</t>
  </si>
  <si>
    <t>BBN44</t>
  </si>
  <si>
    <t>BBN45</t>
  </si>
  <si>
    <t>BBN46</t>
  </si>
  <si>
    <t>BBN47</t>
  </si>
  <si>
    <t>BBN48</t>
  </si>
  <si>
    <t>BBN49</t>
  </si>
  <si>
    <t>BBN50</t>
  </si>
  <si>
    <t>BBN51</t>
  </si>
  <si>
    <t>BBN52</t>
  </si>
  <si>
    <t>BBN53</t>
  </si>
  <si>
    <t>BBN54</t>
  </si>
  <si>
    <t>BBN55</t>
  </si>
  <si>
    <t>BBN56</t>
  </si>
  <si>
    <t>BBN57</t>
  </si>
  <si>
    <t>BBN58</t>
  </si>
  <si>
    <t>BBN59</t>
  </si>
  <si>
    <t>Order Number</t>
  </si>
  <si>
    <t>Phil Johnson</t>
  </si>
  <si>
    <t>UK</t>
  </si>
  <si>
    <t>Facility</t>
  </si>
  <si>
    <t>Jonathan Heise</t>
  </si>
  <si>
    <t>Kevin Koehler</t>
  </si>
  <si>
    <t>Certified By</t>
  </si>
  <si>
    <t>Process Prototype</t>
  </si>
  <si>
    <t>N/A</t>
  </si>
  <si>
    <t>US</t>
  </si>
  <si>
    <t>Break Strength Samples [N]</t>
  </si>
  <si>
    <t>#1</t>
  </si>
  <si>
    <t>#2</t>
  </si>
  <si>
    <t>#3</t>
  </si>
  <si>
    <t>S/N</t>
  </si>
  <si>
    <t>Gross weight [g]</t>
  </si>
  <si>
    <t>Tare weight [g]</t>
  </si>
  <si>
    <t>Net weight [g]</t>
  </si>
  <si>
    <t>Net weight [lb]</t>
  </si>
  <si>
    <t>v1, v2</t>
  </si>
  <si>
    <t>x2, v1</t>
  </si>
  <si>
    <t>x1, x2</t>
  </si>
  <si>
    <t>1, 2</t>
  </si>
  <si>
    <t>g2, x1</t>
  </si>
  <si>
    <t>2, 3</t>
  </si>
  <si>
    <t>x1, x2, v1</t>
  </si>
  <si>
    <t>APA,  US PrD-?</t>
  </si>
  <si>
    <t>layer used</t>
  </si>
  <si>
    <t>v2</t>
  </si>
  <si>
    <t>v2, u1</t>
  </si>
  <si>
    <t>1</t>
  </si>
  <si>
    <t>u1, u2</t>
  </si>
  <si>
    <t>u2, g1</t>
  </si>
  <si>
    <t>BBN60</t>
  </si>
  <si>
    <t>BBN61</t>
  </si>
  <si>
    <t>BBN62</t>
  </si>
  <si>
    <t>BBN63</t>
  </si>
  <si>
    <t>BBN64</t>
  </si>
  <si>
    <t>BBN65</t>
  </si>
  <si>
    <t>BBN66</t>
  </si>
  <si>
    <t>BBN67</t>
  </si>
  <si>
    <t>BBN68</t>
  </si>
  <si>
    <t>BBN69</t>
  </si>
  <si>
    <t>D000005-0746</t>
  </si>
  <si>
    <t>4</t>
  </si>
  <si>
    <t>x2,v1</t>
  </si>
  <si>
    <t>JRH 2 Mar'18</t>
  </si>
  <si>
    <t>g1, g2</t>
  </si>
  <si>
    <t>g2</t>
  </si>
  <si>
    <t>Lee Greenler</t>
  </si>
  <si>
    <t>sent to SBND 10/15/2018 by Kevin Koehler</t>
  </si>
  <si>
    <t>D000005-0891</t>
  </si>
  <si>
    <t>D000005-0626</t>
  </si>
  <si>
    <t>D000005-0658</t>
  </si>
  <si>
    <t>D000005-0672</t>
  </si>
  <si>
    <t>sent to Daresbury 1/11/2022 by Jonathan Heise</t>
  </si>
  <si>
    <t>BBN70</t>
  </si>
  <si>
    <t>BBN71</t>
  </si>
  <si>
    <t>BBN72</t>
  </si>
  <si>
    <t>BBN73</t>
  </si>
  <si>
    <t>BBN74</t>
  </si>
  <si>
    <t>BBN75</t>
  </si>
  <si>
    <t>BBN76</t>
  </si>
  <si>
    <t>BBN77</t>
  </si>
  <si>
    <t xml:space="preserve"> </t>
  </si>
  <si>
    <t>BBN78</t>
  </si>
  <si>
    <t>BBN79</t>
  </si>
  <si>
    <t>BBN80</t>
  </si>
  <si>
    <t>BBN81</t>
  </si>
  <si>
    <t>BBN82</t>
  </si>
  <si>
    <t>BBN83</t>
  </si>
  <si>
    <t>BBN84</t>
  </si>
  <si>
    <t>BBN85</t>
  </si>
  <si>
    <t>BBN86</t>
  </si>
  <si>
    <t>BBN87</t>
  </si>
  <si>
    <t>BBN88</t>
  </si>
  <si>
    <t>BBN89</t>
  </si>
  <si>
    <t>BBN90</t>
  </si>
  <si>
    <t>BBN91</t>
  </si>
  <si>
    <t>BBN92</t>
  </si>
  <si>
    <t>BBN93</t>
  </si>
  <si>
    <t>BBN94</t>
  </si>
  <si>
    <t>BBN95</t>
  </si>
  <si>
    <t>BBN96</t>
  </si>
  <si>
    <t>BBN97</t>
  </si>
  <si>
    <t>BBN98</t>
  </si>
  <si>
    <t>BBN99</t>
  </si>
  <si>
    <t>BBN100</t>
  </si>
  <si>
    <t>BBN101</t>
  </si>
  <si>
    <t>BBN102</t>
  </si>
  <si>
    <t>BBN103</t>
  </si>
  <si>
    <t>BBN104</t>
  </si>
  <si>
    <t>BBN105</t>
  </si>
  <si>
    <t>BBN106</t>
  </si>
  <si>
    <t>BBN107</t>
  </si>
  <si>
    <t>BBN108</t>
  </si>
  <si>
    <t>BBN109</t>
  </si>
  <si>
    <t>BBN110</t>
  </si>
  <si>
    <t>BBN111</t>
  </si>
  <si>
    <t>BBN112</t>
  </si>
  <si>
    <t>BBN113</t>
  </si>
  <si>
    <t>BBN114</t>
  </si>
  <si>
    <t>BBN115</t>
  </si>
  <si>
    <t>BBN116</t>
  </si>
  <si>
    <t>BBN117</t>
  </si>
  <si>
    <t>BBN118</t>
  </si>
  <si>
    <t>BBN119</t>
  </si>
  <si>
    <t xml:space="preserve">  </t>
  </si>
  <si>
    <t>2</t>
  </si>
  <si>
    <t>3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</si>
  <si>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</si>
  <si>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</si>
  <si>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</si>
  <si>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</si>
  <si>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</si>
  <si>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</si>
  <si>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</si>
  <si>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</si>
  <si>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</si>
  <si>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</si>
  <si>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</si>
  <si>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</si>
  <si>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</si>
  <si>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</si>
  <si>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</si>
  <si>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</si>
  <si>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</si>
  <si>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</si>
  <si>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</si>
  <si>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</si>
  <si>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</si>
  <si>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</si>
  <si>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</si>
  <si>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</si>
  <si>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</si>
  <si>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</si>
  <si>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</si>
  <si>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</si>
  <si>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</si>
  <si>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</si>
  <si>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</si>
  <si>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</si>
  <si>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</si>
  <si>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</si>
  <si>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P.Marr-Laundrie</t>
  </si>
  <si>
    <t>Mary Severson</t>
  </si>
  <si>
    <t>Chicago</t>
  </si>
  <si>
    <t>UK001</t>
  </si>
  <si>
    <t>UK002</t>
  </si>
  <si>
    <t>UK003</t>
  </si>
  <si>
    <t>UK004</t>
  </si>
  <si>
    <t>UK005</t>
  </si>
  <si>
    <t>UK006</t>
  </si>
  <si>
    <t>UK007</t>
  </si>
  <si>
    <t>UK008</t>
  </si>
  <si>
    <t>UK009</t>
  </si>
  <si>
    <t>UK010</t>
  </si>
  <si>
    <t>UK011</t>
  </si>
  <si>
    <t>UK012</t>
  </si>
  <si>
    <t>UK013</t>
  </si>
  <si>
    <t>UK014</t>
  </si>
  <si>
    <t>UK015</t>
  </si>
  <si>
    <t>UK016</t>
  </si>
  <si>
    <t>UK017</t>
  </si>
  <si>
    <t>UK018</t>
  </si>
  <si>
    <t>UK019</t>
  </si>
  <si>
    <t>UK020</t>
  </si>
  <si>
    <t>UK021</t>
  </si>
  <si>
    <t>UK022</t>
  </si>
  <si>
    <t>UK023</t>
  </si>
  <si>
    <t>UK024</t>
  </si>
  <si>
    <t>UK025</t>
  </si>
  <si>
    <t>UK026</t>
  </si>
  <si>
    <t>UK027</t>
  </si>
  <si>
    <t>UK028</t>
  </si>
  <si>
    <t>UK029</t>
  </si>
  <si>
    <t>UK030</t>
  </si>
  <si>
    <t>UK031</t>
  </si>
  <si>
    <t>UK032</t>
  </si>
  <si>
    <t>UK033</t>
  </si>
  <si>
    <t>UK034</t>
  </si>
  <si>
    <t>UK035</t>
  </si>
  <si>
    <t>UK036</t>
  </si>
  <si>
    <t>UK037</t>
  </si>
  <si>
    <t>UK038</t>
  </si>
  <si>
    <t>UK039</t>
  </si>
  <si>
    <t>UK040</t>
  </si>
  <si>
    <t>UK041</t>
  </si>
  <si>
    <t>UK043</t>
  </si>
  <si>
    <t>UK042</t>
  </si>
  <si>
    <t>UK044</t>
  </si>
  <si>
    <t>UK045</t>
  </si>
  <si>
    <t>UK046</t>
  </si>
  <si>
    <t>UK047</t>
  </si>
  <si>
    <t>UK048</t>
  </si>
  <si>
    <t>UK049</t>
  </si>
  <si>
    <t>UK050</t>
  </si>
  <si>
    <t>UK051</t>
  </si>
  <si>
    <t>UK052</t>
  </si>
  <si>
    <t>UK053</t>
  </si>
  <si>
    <t>UK054</t>
  </si>
  <si>
    <t>UK055</t>
  </si>
  <si>
    <t>UK056</t>
  </si>
  <si>
    <t>UK057</t>
  </si>
  <si>
    <t>Uk058</t>
  </si>
  <si>
    <t>UK059</t>
  </si>
  <si>
    <t>UK060</t>
  </si>
  <si>
    <t>UK061</t>
  </si>
  <si>
    <t>UK062</t>
  </si>
  <si>
    <t>UK065</t>
  </si>
  <si>
    <t>UK064</t>
  </si>
  <si>
    <t>UK063</t>
  </si>
  <si>
    <t>UK066</t>
  </si>
  <si>
    <t>UK067</t>
  </si>
  <si>
    <t>UK068</t>
  </si>
  <si>
    <t>UK069</t>
  </si>
  <si>
    <t>UK070</t>
  </si>
  <si>
    <t>UK071</t>
  </si>
  <si>
    <t>UK072</t>
  </si>
  <si>
    <t>UK073</t>
  </si>
  <si>
    <t>UK074</t>
  </si>
  <si>
    <t>UK075</t>
  </si>
  <si>
    <t>UK076</t>
  </si>
  <si>
    <t>UK077</t>
  </si>
  <si>
    <t>UK078</t>
  </si>
  <si>
    <t>UK079</t>
  </si>
  <si>
    <t>UK080</t>
  </si>
  <si>
    <t>UK081</t>
  </si>
  <si>
    <t>UK082</t>
  </si>
  <si>
    <t>UK083</t>
  </si>
  <si>
    <t>UK084</t>
  </si>
  <si>
    <t>UK085</t>
  </si>
  <si>
    <t>UK086</t>
  </si>
  <si>
    <t>UK087</t>
  </si>
  <si>
    <t>UK088</t>
  </si>
  <si>
    <t>UK089</t>
  </si>
  <si>
    <t>UK090</t>
  </si>
  <si>
    <t>UK091</t>
  </si>
  <si>
    <t>UK092</t>
  </si>
  <si>
    <t>UK093</t>
  </si>
  <si>
    <t>UK094</t>
  </si>
  <si>
    <t>UK095</t>
  </si>
  <si>
    <t>UK096</t>
  </si>
  <si>
    <t>UK097</t>
  </si>
  <si>
    <t>UK098</t>
  </si>
  <si>
    <t>UK099</t>
  </si>
  <si>
    <t>UK100</t>
  </si>
  <si>
    <t>UK101</t>
  </si>
  <si>
    <t>UK102</t>
  </si>
  <si>
    <t>UK103</t>
  </si>
  <si>
    <t>UK104</t>
  </si>
  <si>
    <t>UK105</t>
  </si>
  <si>
    <t>UK106</t>
  </si>
  <si>
    <t>UK107</t>
  </si>
  <si>
    <t>UK108</t>
  </si>
  <si>
    <t>UK109</t>
  </si>
  <si>
    <t>UK110</t>
  </si>
  <si>
    <t>UK111</t>
  </si>
  <si>
    <t>UK112</t>
  </si>
  <si>
    <t>UK113</t>
  </si>
  <si>
    <t>UK114</t>
  </si>
  <si>
    <t>UK115</t>
  </si>
  <si>
    <t>UK116</t>
  </si>
  <si>
    <t>UK117</t>
  </si>
  <si>
    <t>UK118</t>
  </si>
  <si>
    <t>UK119</t>
  </si>
  <si>
    <t>UK120</t>
  </si>
  <si>
    <t>UK121</t>
  </si>
  <si>
    <t>UK122</t>
  </si>
  <si>
    <t>UK123</t>
  </si>
  <si>
    <t>UK124</t>
  </si>
  <si>
    <t>UK125</t>
  </si>
  <si>
    <t>UK126</t>
  </si>
  <si>
    <t>UK127</t>
  </si>
  <si>
    <t>UK128</t>
  </si>
  <si>
    <t>UK129</t>
  </si>
  <si>
    <t>UK130</t>
  </si>
  <si>
    <t>UK131</t>
  </si>
  <si>
    <t>UK132</t>
  </si>
  <si>
    <t>UK133</t>
  </si>
  <si>
    <t>UK134</t>
  </si>
  <si>
    <t>UK135</t>
  </si>
  <si>
    <t>UK136</t>
  </si>
  <si>
    <t>Sent to LFA August 25, 2023</t>
  </si>
  <si>
    <t>Tare weight, g   8/1/2023</t>
  </si>
  <si>
    <t>"New" Wire Bobbin Count  2023</t>
  </si>
  <si>
    <t>MSN0223590</t>
  </si>
  <si>
    <t>Eric J - 39</t>
  </si>
  <si>
    <t>Eric J - 40</t>
  </si>
  <si>
    <t>SJ &amp; KK Hand Delivered</t>
  </si>
  <si>
    <t>Eric J. Hand Delivered</t>
  </si>
  <si>
    <t>[10] Bobbins to U of Ch</t>
  </si>
  <si>
    <t>[2] Bobbins to the UK</t>
  </si>
  <si>
    <t>Ch - 1</t>
  </si>
  <si>
    <t>Ch - 2</t>
  </si>
  <si>
    <t>Ch - 3</t>
  </si>
  <si>
    <t>Ch - 4</t>
  </si>
  <si>
    <t>Ch - 5</t>
  </si>
  <si>
    <t>Ch - 6</t>
  </si>
  <si>
    <t>Ch - 7</t>
  </si>
  <si>
    <t>Ch - 8</t>
  </si>
  <si>
    <t>Ch - 9</t>
  </si>
  <si>
    <t>Ch - 10</t>
  </si>
  <si>
    <t>Bobbins 1 - 40 are</t>
  </si>
  <si>
    <t>ALL PSL design Bobbins</t>
  </si>
  <si>
    <t xml:space="preserve"> S/Ns  </t>
  </si>
  <si>
    <t>BBN70-BBN79</t>
  </si>
  <si>
    <t xml:space="preserve">Bobbins [1 - 38]  Shipped to the UK </t>
  </si>
  <si>
    <t xml:space="preserve">S/Ns </t>
  </si>
  <si>
    <t>BBN82 - BBN119</t>
  </si>
  <si>
    <t>These are ALL UK Design</t>
  </si>
  <si>
    <t>Bobbins / (spools)</t>
  </si>
  <si>
    <t>All annotated w "UKxxx"</t>
  </si>
  <si>
    <t>PSL added epoxy to the inner</t>
  </si>
  <si>
    <t>cylinder interfaces</t>
  </si>
  <si>
    <t xml:space="preserve">rho </t>
  </si>
  <si>
    <t>APA wire, rho calculation</t>
  </si>
  <si>
    <t>Diameter</t>
  </si>
  <si>
    <t>Alloy 25 Density =</t>
  </si>
  <si>
    <r>
      <t>g/cm</t>
    </r>
    <r>
      <rPr>
        <vertAlign val="superscript"/>
        <sz val="11"/>
        <color theme="1"/>
        <rFont val="Calibri"/>
        <family val="2"/>
        <scheme val="minor"/>
      </rPr>
      <t>3</t>
    </r>
  </si>
  <si>
    <t>rho</t>
  </si>
  <si>
    <t>inch</t>
  </si>
  <si>
    <t>cm</t>
  </si>
  <si>
    <t>CS area, cm²</t>
  </si>
  <si>
    <r>
      <t>V/m, cm</t>
    </r>
    <r>
      <rPr>
        <vertAlign val="superscript"/>
        <sz val="11"/>
        <color theme="1"/>
        <rFont val="Calibri"/>
        <family val="2"/>
        <scheme val="minor"/>
      </rPr>
      <t>3</t>
    </r>
  </si>
  <si>
    <t>mass/m, g</t>
  </si>
  <si>
    <t>kg/m</t>
  </si>
  <si>
    <t>Source:</t>
  </si>
  <si>
    <t>http://www.lfa-wire.com/tempered-alloy-25_c17200.htm</t>
  </si>
  <si>
    <t>Per Jonathan's methods, a very precise 2 m length of a wire sample is obtained from a spool.</t>
  </si>
  <si>
    <t>It must be wrapped as seen in the pictures below, so that ALL portions of the sample are ON the stage.</t>
  </si>
  <si>
    <t xml:space="preserve">These Bobbins were delivered to Chicago, but Bobbins sent to UK in JUN - JUL timeframe were from the same BATCH of wire       - - &gt; </t>
  </si>
  <si>
    <t xml:space="preserve">These Rho calculations are also  completed w/ 2 m lengths of wire, hence they are X 2 the amount shown in the  </t>
  </si>
  <si>
    <t>the equation above</t>
  </si>
  <si>
    <t>2 X .152316 = .304632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</si>
</sst>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0"/>
    <numFmt numFmtId="167" formatCode="0.000E+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/>
    <xf numFmtId="165" fontId="0" fillId="0" borderId="0" xfId="0" applyNumberFormat="1"/>
    <xf numFmtId="14" fontId="0" fillId="0" borderId="0" xfId="0" applyNumberFormat="1"/>
    <xf numFmtId="164" fontId="0" fillId="0" borderId="0" xfId="0" applyNumberFormat="1"/>
    <xf numFmtId="164" fontId="0" fillId="0" borderId="1" xfId="0" applyNumberFormat="1" applyFill="1" applyBorder="1"/>
    <xf numFmtId="0" fontId="0" fillId="0" borderId="1" xfId="0" applyFill="1" applyBorder="1"/>
    <xf numFmtId="14" fontId="0" fillId="0" borderId="1" xfId="0" applyNumberFormat="1" applyFill="1" applyBorder="1"/>
    <xf numFmtId="165" fontId="0" fillId="0" borderId="1" xfId="0" applyNumberFormat="1" applyFill="1" applyBorder="1"/>
    <xf numFmtId="0" fontId="0" fillId="0" borderId="1" xfId="0" applyFont="1" applyFill="1" applyBorder="1" applyAlignment="1">
      <alignment wrapText="1"/>
    </xf>
    <xf numFmtId="164" fontId="0" fillId="0" borderId="1" xfId="0" applyNumberFormat="1" applyFont="1" applyFill="1" applyBorder="1" applyAlignment="1">
      <alignment wrapText="1"/>
    </xf>
    <xf numFmtId="0" fontId="0" fillId="0" borderId="0" xfId="0" applyFont="1" applyAlignment="1">
      <alignment wrapText="1"/>
    </xf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14" fontId="0" fillId="2" borderId="1" xfId="0" applyNumberFormat="1" applyFill="1" applyBorder="1"/>
    <xf numFmtId="164" fontId="0" fillId="2" borderId="1" xfId="0" applyNumberFormat="1" applyFill="1" applyBorder="1"/>
    <xf numFmtId="165" fontId="0" fillId="2" borderId="1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vertical="top" wrapText="1"/>
    </xf>
    <xf numFmtId="14" fontId="1" fillId="2" borderId="1" xfId="0" applyNumberFormat="1" applyFont="1" applyFill="1" applyBorder="1" applyAlignment="1">
      <alignment vertical="top" wrapText="1"/>
    </xf>
    <xf numFmtId="164" fontId="1" fillId="2" borderId="1" xfId="0" applyNumberFormat="1" applyFont="1" applyFill="1" applyBorder="1" applyAlignment="1">
      <alignment vertical="top" wrapText="1"/>
    </xf>
    <xf numFmtId="165" fontId="1" fillId="2" borderId="1" xfId="0" applyNumberFormat="1" applyFont="1" applyFill="1" applyBorder="1" applyAlignment="1">
      <alignment vertical="top" wrapText="1"/>
    </xf>
    <xf numFmtId="165" fontId="1" fillId="2" borderId="1" xfId="0" applyNumberFormat="1" applyFont="1" applyFill="1" applyBorder="1" applyAlignment="1">
      <alignment horizontal="center"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0" fillId="3" borderId="1" xfId="0" applyNumberFormat="1" applyFont="1" applyFill="1" applyBorder="1" applyAlignment="1">
      <alignment wrapText="1"/>
    </xf>
    <xf numFmtId="164" fontId="0" fillId="3" borderId="1" xfId="0" applyNumberFormat="1" applyFill="1" applyBorder="1"/>
    <xf numFmtId="164" fontId="0" fillId="0" borderId="1" xfId="0" applyNumberFormat="1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164" fontId="0" fillId="0" borderId="4" xfId="0" applyNumberFormat="1" applyFill="1" applyBorder="1"/>
    <xf numFmtId="0" fontId="0" fillId="0" borderId="5" xfId="0" applyFill="1" applyBorder="1"/>
    <xf numFmtId="49" fontId="0" fillId="4" borderId="5" xfId="0" applyNumberFormat="1" applyFill="1" applyBorder="1" applyAlignment="1">
      <alignment horizontal="center"/>
    </xf>
    <xf numFmtId="0" fontId="0" fillId="0" borderId="6" xfId="0" applyFill="1" applyBorder="1"/>
    <xf numFmtId="0" fontId="0" fillId="0" borderId="7" xfId="0" applyFill="1" applyBorder="1"/>
    <xf numFmtId="49" fontId="0" fillId="4" borderId="8" xfId="0" applyNumberFormat="1" applyFill="1" applyBorder="1" applyAlignment="1">
      <alignment horizontal="center"/>
    </xf>
    <xf numFmtId="0" fontId="0" fillId="0" borderId="9" xfId="0" applyFill="1" applyBorder="1"/>
    <xf numFmtId="49" fontId="0" fillId="4" borderId="10" xfId="0" applyNumberForma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5" borderId="0" xfId="0" applyFill="1"/>
    <xf numFmtId="164" fontId="0" fillId="5" borderId="0" xfId="0" applyNumberFormat="1" applyFill="1"/>
    <xf numFmtId="164" fontId="1" fillId="2" borderId="2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top" wrapText="1"/>
    </xf>
    <xf numFmtId="0" fontId="2" fillId="0" borderId="0" xfId="0" applyFont="1"/>
    <xf numFmtId="49" fontId="0" fillId="4" borderId="6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5" borderId="0" xfId="0" applyFont="1" applyFill="1"/>
    <xf numFmtId="0" fontId="0" fillId="0" borderId="11" xfId="0" applyBorder="1"/>
    <xf numFmtId="0" fontId="0" fillId="0" borderId="12" xfId="0" applyBorder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2" fillId="0" borderId="12" xfId="0" applyFont="1" applyBorder="1" applyAlignment="1">
      <alignment horizontal="right"/>
    </xf>
    <xf numFmtId="164" fontId="0" fillId="2" borderId="1" xfId="0" applyNumberForma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top" wrapText="1"/>
    </xf>
    <xf numFmtId="164" fontId="0" fillId="0" borderId="1" xfId="0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166" fontId="0" fillId="0" borderId="0" xfId="0" applyNumberFormat="1"/>
    <xf numFmtId="167" fontId="0" fillId="0" borderId="15" xfId="0" applyNumberFormat="1" applyBorder="1" applyAlignment="1">
      <alignment horizontal="center"/>
    </xf>
    <xf numFmtId="0" fontId="0" fillId="4" borderId="0" xfId="0" applyFill="1" applyAlignment="1">
      <alignment horizontal="center"/>
    </xf>
    <xf numFmtId="0" fontId="8" fillId="0" borderId="0" xfId="0" applyFont="1"/>
    <xf numFmtId="0" fontId="9" fillId="0" borderId="0" xfId="0" applyFont="1"/>
    <xf numFmtId="49" fontId="10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14</xdr:row>
      <xdr:rowOff>180976</xdr:rowOff>
    </xdr:from>
    <xdr:to>
      <xdr:col>5</xdr:col>
      <xdr:colOff>119764</xdr:colOff>
      <xdr:row>34</xdr:row>
      <xdr:rowOff>142876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93C8C8-5B54-4CA8-B3B8-87982F423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933701"/>
          <a:ext cx="2967739" cy="37719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10</xdr:col>
      <xdr:colOff>142875</xdr:colOff>
      <xdr:row>34</xdr:row>
      <xdr:rowOff>162368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E9F974-E170-46C2-ABC0-DC62D1316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2943225"/>
          <a:ext cx="2581275" cy="3781868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15</xdr:row>
      <xdr:rowOff>0</xdr:rowOff>
    </xdr:from>
    <xdr:to>
      <xdr:col>15</xdr:col>
      <xdr:colOff>304801</xdr:colOff>
      <xdr:row>34</xdr:row>
      <xdr:rowOff>169343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3DC166-372D-467D-A41A-58B762875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1" y="2943225"/>
          <a:ext cx="2743200" cy="378884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23</xdr:col>
      <xdr:colOff>608990</xdr:colOff>
      <xdr:row>43</xdr:row>
      <xdr:rowOff>104084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010C15-CBAF-49AE-92D5-0AAE80A33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53600" y="2943225"/>
          <a:ext cx="4876190" cy="55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32"/>
  <sheetViews>
    <sheetView workbookViewId="0">
      <pane ySplit="1" topLeftCell="A2" activePane="bottomLeft" state="frozen"/>
      <selection pane="bottomLeft" activeCell="F6" sqref="F6"/>
    </sheetView>
  </sheetViews>
  <sheetFormatPr defaultRowHeight="15" x14ac:dyDescent="0.25"/>
  <cols>
    <col min="1" max="1" width="15.85546875" style="17" customWidth="1"/>
    <col min="2" max="2" width="13.42578125" style="15" customWidth="1"/>
    <col min="4" max="4" width="22.85546875" style="4" bestFit="1" customWidth="1"/>
  </cols>
  <sheetData>
    <row r="1" spans="1:4" s="1" customFormat="1" x14ac:dyDescent="0.25">
      <c r="A1" s="12" t="s">
        <v>0</v>
      </c>
      <c r="B1" s="13" t="s">
        <v>1</v>
      </c>
      <c r="D1" s="13" t="s">
        <v>346</v>
      </c>
    </row>
    <row r="2" spans="1:4" x14ac:dyDescent="0.25">
      <c r="A2" s="14" t="s">
        <v>11</v>
      </c>
      <c r="B2" s="15">
        <v>254.2</v>
      </c>
    </row>
    <row r="3" spans="1:4" x14ac:dyDescent="0.25">
      <c r="A3" s="14" t="s">
        <v>12</v>
      </c>
      <c r="B3" s="15">
        <v>249.4</v>
      </c>
    </row>
    <row r="4" spans="1:4" x14ac:dyDescent="0.25">
      <c r="A4" s="14" t="s">
        <v>13</v>
      </c>
      <c r="B4" s="15">
        <v>249.2</v>
      </c>
    </row>
    <row r="5" spans="1:4" x14ac:dyDescent="0.25">
      <c r="A5" s="14" t="s">
        <v>14</v>
      </c>
      <c r="B5" s="15">
        <v>255.3</v>
      </c>
    </row>
    <row r="6" spans="1:4" x14ac:dyDescent="0.25">
      <c r="A6" s="14" t="s">
        <v>15</v>
      </c>
      <c r="B6" s="15">
        <v>253.1</v>
      </c>
    </row>
    <row r="7" spans="1:4" x14ac:dyDescent="0.25">
      <c r="A7" s="14" t="s">
        <v>16</v>
      </c>
      <c r="B7" s="15">
        <v>254.6</v>
      </c>
    </row>
    <row r="8" spans="1:4" x14ac:dyDescent="0.25">
      <c r="A8" s="14" t="s">
        <v>17</v>
      </c>
      <c r="B8" s="15">
        <v>253.1</v>
      </c>
    </row>
    <row r="9" spans="1:4" x14ac:dyDescent="0.25">
      <c r="A9" s="14" t="s">
        <v>18</v>
      </c>
      <c r="B9" s="15">
        <v>254.7</v>
      </c>
    </row>
    <row r="10" spans="1:4" x14ac:dyDescent="0.25">
      <c r="A10" s="14" t="s">
        <v>19</v>
      </c>
      <c r="B10" s="15">
        <v>254.8</v>
      </c>
    </row>
    <row r="11" spans="1:4" x14ac:dyDescent="0.25">
      <c r="A11" s="14" t="s">
        <v>20</v>
      </c>
      <c r="B11" s="15">
        <v>255.6</v>
      </c>
    </row>
    <row r="12" spans="1:4" x14ac:dyDescent="0.25">
      <c r="A12" s="14" t="s">
        <v>2</v>
      </c>
      <c r="B12" s="15">
        <v>254.9</v>
      </c>
    </row>
    <row r="13" spans="1:4" x14ac:dyDescent="0.25">
      <c r="A13" s="14" t="s">
        <v>3</v>
      </c>
      <c r="B13" s="15">
        <v>254.2</v>
      </c>
    </row>
    <row r="14" spans="1:4" x14ac:dyDescent="0.25">
      <c r="A14" s="14" t="s">
        <v>4</v>
      </c>
      <c r="B14" s="15">
        <v>253.8</v>
      </c>
    </row>
    <row r="15" spans="1:4" x14ac:dyDescent="0.25">
      <c r="A15" s="14" t="s">
        <v>5</v>
      </c>
      <c r="B15" s="15">
        <v>253</v>
      </c>
    </row>
    <row r="16" spans="1:4" x14ac:dyDescent="0.25">
      <c r="A16" s="14" t="s">
        <v>6</v>
      </c>
      <c r="B16" s="15">
        <v>254.9</v>
      </c>
      <c r="D16" s="4">
        <v>255.1</v>
      </c>
    </row>
    <row r="17" spans="1:5" x14ac:dyDescent="0.25">
      <c r="A17" s="14" t="s">
        <v>7</v>
      </c>
      <c r="B17" s="15">
        <v>254.9</v>
      </c>
      <c r="E17" s="2"/>
    </row>
    <row r="18" spans="1:5" x14ac:dyDescent="0.25">
      <c r="A18" s="14" t="s">
        <v>8</v>
      </c>
      <c r="B18" s="15">
        <v>255</v>
      </c>
    </row>
    <row r="19" spans="1:5" x14ac:dyDescent="0.25">
      <c r="A19" s="14" t="s">
        <v>9</v>
      </c>
      <c r="B19" s="15">
        <v>255.7</v>
      </c>
    </row>
    <row r="20" spans="1:5" x14ac:dyDescent="0.25">
      <c r="A20" s="14" t="s">
        <v>10</v>
      </c>
      <c r="B20" s="15">
        <v>254.3</v>
      </c>
    </row>
    <row r="21" spans="1:5" x14ac:dyDescent="0.25">
      <c r="A21" s="16" t="s">
        <v>21</v>
      </c>
      <c r="B21" s="15">
        <v>256.10000000000002</v>
      </c>
      <c r="D21" s="4">
        <v>256.3</v>
      </c>
    </row>
    <row r="22" spans="1:5" x14ac:dyDescent="0.25">
      <c r="A22" s="16" t="s">
        <v>22</v>
      </c>
      <c r="B22" s="15">
        <v>256.39999999999998</v>
      </c>
    </row>
    <row r="23" spans="1:5" x14ac:dyDescent="0.25">
      <c r="A23" s="16" t="s">
        <v>23</v>
      </c>
      <c r="B23" s="15">
        <v>256.5</v>
      </c>
    </row>
    <row r="24" spans="1:5" x14ac:dyDescent="0.25">
      <c r="A24" s="16" t="s">
        <v>24</v>
      </c>
      <c r="B24" s="15">
        <v>257</v>
      </c>
    </row>
    <row r="25" spans="1:5" x14ac:dyDescent="0.25">
      <c r="A25" s="16" t="s">
        <v>25</v>
      </c>
      <c r="B25" s="15">
        <v>257.39999999999998</v>
      </c>
      <c r="D25" s="4">
        <v>257.60000000000002</v>
      </c>
    </row>
    <row r="26" spans="1:5" x14ac:dyDescent="0.25">
      <c r="A26" s="16" t="s">
        <v>26</v>
      </c>
      <c r="B26" s="15">
        <v>256.7</v>
      </c>
    </row>
    <row r="27" spans="1:5" x14ac:dyDescent="0.25">
      <c r="A27" s="16" t="s">
        <v>27</v>
      </c>
      <c r="B27" s="15">
        <v>256.5</v>
      </c>
      <c r="D27" s="4">
        <v>256.8</v>
      </c>
    </row>
    <row r="28" spans="1:5" x14ac:dyDescent="0.25">
      <c r="A28" s="16" t="s">
        <v>28</v>
      </c>
      <c r="B28" s="15">
        <v>256.3</v>
      </c>
    </row>
    <row r="29" spans="1:5" x14ac:dyDescent="0.25">
      <c r="A29" s="16" t="s">
        <v>29</v>
      </c>
      <c r="B29" s="15">
        <v>256.8</v>
      </c>
    </row>
    <row r="30" spans="1:5" x14ac:dyDescent="0.25">
      <c r="A30" s="16" t="s">
        <v>30</v>
      </c>
      <c r="B30" s="15">
        <v>257</v>
      </c>
    </row>
    <row r="31" spans="1:5" x14ac:dyDescent="0.25">
      <c r="A31" s="16" t="s">
        <v>31</v>
      </c>
      <c r="B31" s="15">
        <v>256.89999999999998</v>
      </c>
    </row>
    <row r="32" spans="1:5" x14ac:dyDescent="0.25">
      <c r="A32" s="16" t="s">
        <v>32</v>
      </c>
      <c r="B32" s="15">
        <v>256.7</v>
      </c>
    </row>
    <row r="33" spans="1:4" x14ac:dyDescent="0.25">
      <c r="A33" s="16" t="s">
        <v>33</v>
      </c>
      <c r="B33" s="15">
        <v>256.60000000000002</v>
      </c>
    </row>
    <row r="34" spans="1:4" x14ac:dyDescent="0.25">
      <c r="A34" s="16" t="s">
        <v>34</v>
      </c>
      <c r="B34" s="15">
        <v>257.10000000000002</v>
      </c>
      <c r="D34" s="4">
        <v>257.39999999999998</v>
      </c>
    </row>
    <row r="35" spans="1:4" x14ac:dyDescent="0.25">
      <c r="A35" s="16" t="s">
        <v>35</v>
      </c>
      <c r="B35" s="15">
        <v>257</v>
      </c>
    </row>
    <row r="36" spans="1:4" x14ac:dyDescent="0.25">
      <c r="A36" s="16" t="s">
        <v>36</v>
      </c>
      <c r="B36" s="15">
        <v>257</v>
      </c>
      <c r="D36" s="4">
        <v>257.2</v>
      </c>
    </row>
    <row r="37" spans="1:4" x14ac:dyDescent="0.25">
      <c r="A37" s="16" t="s">
        <v>37</v>
      </c>
      <c r="B37" s="15">
        <v>256.7</v>
      </c>
    </row>
    <row r="38" spans="1:4" x14ac:dyDescent="0.25">
      <c r="A38" s="16" t="s">
        <v>38</v>
      </c>
      <c r="B38" s="15">
        <v>257.10000000000002</v>
      </c>
    </row>
    <row r="39" spans="1:4" x14ac:dyDescent="0.25">
      <c r="A39" s="16" t="s">
        <v>39</v>
      </c>
      <c r="B39" s="15">
        <v>257.10000000000002</v>
      </c>
    </row>
    <row r="40" spans="1:4" x14ac:dyDescent="0.25">
      <c r="A40" s="16" t="s">
        <v>40</v>
      </c>
      <c r="B40" s="15">
        <v>257</v>
      </c>
    </row>
    <row r="41" spans="1:4" x14ac:dyDescent="0.25">
      <c r="A41" s="16" t="s">
        <v>41</v>
      </c>
      <c r="B41" s="15">
        <v>256.7</v>
      </c>
      <c r="D41" s="4">
        <v>257</v>
      </c>
    </row>
    <row r="42" spans="1:4" x14ac:dyDescent="0.25">
      <c r="A42" s="16" t="s">
        <v>42</v>
      </c>
      <c r="B42" s="15">
        <v>256.89999999999998</v>
      </c>
      <c r="D42" s="4">
        <v>257.10000000000002</v>
      </c>
    </row>
    <row r="43" spans="1:4" x14ac:dyDescent="0.25">
      <c r="A43" s="16" t="s">
        <v>43</v>
      </c>
      <c r="B43" s="15">
        <v>256.5</v>
      </c>
    </row>
    <row r="44" spans="1:4" x14ac:dyDescent="0.25">
      <c r="A44" s="16" t="s">
        <v>44</v>
      </c>
      <c r="B44" s="15">
        <v>256.39999999999998</v>
      </c>
      <c r="D44" s="4">
        <v>256.60000000000002</v>
      </c>
    </row>
    <row r="45" spans="1:4" x14ac:dyDescent="0.25">
      <c r="A45" s="16" t="s">
        <v>45</v>
      </c>
      <c r="B45" s="15">
        <v>256.39999999999998</v>
      </c>
    </row>
    <row r="46" spans="1:4" x14ac:dyDescent="0.25">
      <c r="A46" s="16" t="s">
        <v>46</v>
      </c>
      <c r="B46" s="15">
        <v>256.89999999999998</v>
      </c>
    </row>
    <row r="47" spans="1:4" x14ac:dyDescent="0.25">
      <c r="A47" s="16" t="s">
        <v>47</v>
      </c>
      <c r="B47" s="15">
        <v>256.2</v>
      </c>
      <c r="D47" s="4">
        <v>256.39999999999998</v>
      </c>
    </row>
    <row r="48" spans="1:4" x14ac:dyDescent="0.25">
      <c r="A48" s="16" t="s">
        <v>48</v>
      </c>
      <c r="B48" s="15">
        <v>256.8</v>
      </c>
      <c r="D48" s="4">
        <v>257.10000000000002</v>
      </c>
    </row>
    <row r="49" spans="1:4" x14ac:dyDescent="0.25">
      <c r="A49" s="16" t="s">
        <v>49</v>
      </c>
      <c r="B49" s="15">
        <v>256.89999999999998</v>
      </c>
    </row>
    <row r="50" spans="1:4" x14ac:dyDescent="0.25">
      <c r="A50" s="16" t="s">
        <v>50</v>
      </c>
      <c r="B50" s="15">
        <v>257</v>
      </c>
      <c r="D50" s="4">
        <v>257.2</v>
      </c>
    </row>
    <row r="51" spans="1:4" x14ac:dyDescent="0.25">
      <c r="A51" s="16" t="s">
        <v>51</v>
      </c>
      <c r="B51" s="15">
        <v>257.10000000000002</v>
      </c>
    </row>
    <row r="52" spans="1:4" x14ac:dyDescent="0.25">
      <c r="A52" s="16" t="s">
        <v>52</v>
      </c>
      <c r="B52" s="15">
        <v>256.10000000000002</v>
      </c>
    </row>
    <row r="53" spans="1:4" x14ac:dyDescent="0.25">
      <c r="A53" s="16" t="s">
        <v>53</v>
      </c>
      <c r="B53" s="15">
        <v>257</v>
      </c>
    </row>
    <row r="54" spans="1:4" x14ac:dyDescent="0.25">
      <c r="A54" s="16" t="s">
        <v>54</v>
      </c>
      <c r="B54" s="15">
        <v>257.2</v>
      </c>
    </row>
    <row r="55" spans="1:4" x14ac:dyDescent="0.25">
      <c r="A55" s="16" t="s">
        <v>55</v>
      </c>
      <c r="B55" s="15">
        <v>256.7</v>
      </c>
    </row>
    <row r="56" spans="1:4" x14ac:dyDescent="0.25">
      <c r="A56" s="16" t="s">
        <v>56</v>
      </c>
      <c r="B56" s="15">
        <v>257</v>
      </c>
    </row>
    <row r="57" spans="1:4" x14ac:dyDescent="0.25">
      <c r="A57" s="16" t="s">
        <v>57</v>
      </c>
      <c r="B57" s="15">
        <v>256.89999999999998</v>
      </c>
      <c r="D57" s="4">
        <v>257.10000000000002</v>
      </c>
    </row>
    <row r="58" spans="1:4" x14ac:dyDescent="0.25">
      <c r="A58" s="16" t="s">
        <v>58</v>
      </c>
      <c r="B58" s="15">
        <v>256.5</v>
      </c>
    </row>
    <row r="59" spans="1:4" x14ac:dyDescent="0.25">
      <c r="A59" s="16" t="s">
        <v>59</v>
      </c>
      <c r="B59" s="15">
        <v>257</v>
      </c>
    </row>
    <row r="60" spans="1:4" x14ac:dyDescent="0.25">
      <c r="A60" s="16" t="s">
        <v>60</v>
      </c>
      <c r="B60" s="15">
        <v>257.8</v>
      </c>
      <c r="D60" s="4">
        <v>257.2</v>
      </c>
    </row>
    <row r="61" spans="1:4" x14ac:dyDescent="0.25">
      <c r="A61" s="16" t="s">
        <v>61</v>
      </c>
      <c r="B61" s="15">
        <v>254.1</v>
      </c>
    </row>
    <row r="62" spans="1:4" x14ac:dyDescent="0.25">
      <c r="A62" s="16" t="s">
        <v>95</v>
      </c>
      <c r="B62" s="37">
        <v>270.8</v>
      </c>
    </row>
    <row r="63" spans="1:4" x14ac:dyDescent="0.25">
      <c r="A63" s="16" t="s">
        <v>96</v>
      </c>
      <c r="B63" s="37">
        <v>271.2</v>
      </c>
    </row>
    <row r="64" spans="1:4" x14ac:dyDescent="0.25">
      <c r="A64" s="16" t="s">
        <v>97</v>
      </c>
      <c r="B64" s="37">
        <v>272</v>
      </c>
    </row>
    <row r="65" spans="1:6" x14ac:dyDescent="0.25">
      <c r="A65" s="16" t="s">
        <v>98</v>
      </c>
      <c r="B65" s="37">
        <v>273.5</v>
      </c>
    </row>
    <row r="66" spans="1:6" x14ac:dyDescent="0.25">
      <c r="A66" s="16" t="s">
        <v>99</v>
      </c>
      <c r="B66" s="37">
        <v>274.39999999999998</v>
      </c>
      <c r="F66" t="s">
        <v>169</v>
      </c>
    </row>
    <row r="67" spans="1:6" x14ac:dyDescent="0.25">
      <c r="A67" s="16" t="s">
        <v>100</v>
      </c>
      <c r="B67" s="37">
        <v>270.10000000000002</v>
      </c>
    </row>
    <row r="68" spans="1:6" x14ac:dyDescent="0.25">
      <c r="A68" s="16" t="s">
        <v>101</v>
      </c>
      <c r="B68" s="37">
        <v>272.60000000000002</v>
      </c>
    </row>
    <row r="69" spans="1:6" x14ac:dyDescent="0.25">
      <c r="A69" s="16" t="s">
        <v>102</v>
      </c>
      <c r="B69" s="37">
        <v>273.7</v>
      </c>
    </row>
    <row r="70" spans="1:6" x14ac:dyDescent="0.25">
      <c r="A70" s="16" t="s">
        <v>103</v>
      </c>
      <c r="B70" s="37">
        <v>272.39999999999998</v>
      </c>
    </row>
    <row r="71" spans="1:6" x14ac:dyDescent="0.25">
      <c r="A71" s="16" t="s">
        <v>104</v>
      </c>
      <c r="B71" s="37">
        <v>269.39999999999998</v>
      </c>
    </row>
    <row r="72" spans="1:6" x14ac:dyDescent="0.25">
      <c r="A72" s="16" t="s">
        <v>118</v>
      </c>
      <c r="B72" s="15">
        <v>263.39999999999998</v>
      </c>
    </row>
    <row r="73" spans="1:6" x14ac:dyDescent="0.25">
      <c r="A73" s="16" t="s">
        <v>119</v>
      </c>
      <c r="B73" s="15">
        <v>262.89999999999998</v>
      </c>
    </row>
    <row r="74" spans="1:6" x14ac:dyDescent="0.25">
      <c r="A74" s="16" t="s">
        <v>120</v>
      </c>
      <c r="B74" s="15">
        <v>262.5</v>
      </c>
    </row>
    <row r="75" spans="1:6" x14ac:dyDescent="0.25">
      <c r="A75" s="16" t="s">
        <v>121</v>
      </c>
      <c r="B75" s="15">
        <v>263.3</v>
      </c>
    </row>
    <row r="76" spans="1:6" x14ac:dyDescent="0.25">
      <c r="A76" s="16" t="s">
        <v>122</v>
      </c>
      <c r="B76" s="15">
        <v>262.89999999999998</v>
      </c>
    </row>
    <row r="77" spans="1:6" x14ac:dyDescent="0.25">
      <c r="A77" s="16" t="s">
        <v>123</v>
      </c>
      <c r="B77" s="15">
        <v>263.2</v>
      </c>
    </row>
    <row r="78" spans="1:6" x14ac:dyDescent="0.25">
      <c r="A78" s="16" t="s">
        <v>124</v>
      </c>
      <c r="B78" s="15">
        <v>263</v>
      </c>
    </row>
    <row r="79" spans="1:6" x14ac:dyDescent="0.25">
      <c r="A79" s="16" t="s">
        <v>125</v>
      </c>
      <c r="B79" s="15">
        <v>262.8</v>
      </c>
    </row>
    <row r="80" spans="1:6" x14ac:dyDescent="0.25">
      <c r="A80" s="16" t="s">
        <v>127</v>
      </c>
      <c r="B80" s="15">
        <v>263.2</v>
      </c>
    </row>
    <row r="81" spans="1:2" x14ac:dyDescent="0.25">
      <c r="A81" s="16" t="s">
        <v>128</v>
      </c>
      <c r="B81" s="15">
        <v>262.8</v>
      </c>
    </row>
    <row r="82" spans="1:2" x14ac:dyDescent="0.25">
      <c r="A82" s="16" t="s">
        <v>129</v>
      </c>
      <c r="B82" s="15">
        <v>262.89999999999998</v>
      </c>
    </row>
    <row r="83" spans="1:2" x14ac:dyDescent="0.25">
      <c r="A83" s="16" t="s">
        <v>130</v>
      </c>
      <c r="B83" s="15">
        <v>262.7</v>
      </c>
    </row>
    <row r="84" spans="1:2" x14ac:dyDescent="0.25">
      <c r="A84" s="16" t="s">
        <v>131</v>
      </c>
      <c r="B84" s="15">
        <v>262.89999999999998</v>
      </c>
    </row>
    <row r="85" spans="1:2" x14ac:dyDescent="0.25">
      <c r="A85" s="16" t="s">
        <v>132</v>
      </c>
      <c r="B85" s="15">
        <v>263</v>
      </c>
    </row>
    <row r="86" spans="1:2" x14ac:dyDescent="0.25">
      <c r="A86" s="16" t="s">
        <v>133</v>
      </c>
      <c r="B86" s="15">
        <v>263</v>
      </c>
    </row>
    <row r="87" spans="1:2" x14ac:dyDescent="0.25">
      <c r="A87" s="16" t="s">
        <v>134</v>
      </c>
      <c r="B87" s="15">
        <v>263</v>
      </c>
    </row>
    <row r="88" spans="1:2" x14ac:dyDescent="0.25">
      <c r="A88" s="16" t="s">
        <v>135</v>
      </c>
      <c r="B88" s="15">
        <v>262.60000000000002</v>
      </c>
    </row>
    <row r="89" spans="1:2" x14ac:dyDescent="0.25">
      <c r="A89" s="16" t="s">
        <v>136</v>
      </c>
      <c r="B89" s="15">
        <v>262.89999999999998</v>
      </c>
    </row>
    <row r="90" spans="1:2" x14ac:dyDescent="0.25">
      <c r="A90" s="16" t="s">
        <v>137</v>
      </c>
      <c r="B90" s="15">
        <v>262.89999999999998</v>
      </c>
    </row>
    <row r="91" spans="1:2" x14ac:dyDescent="0.25">
      <c r="A91" s="16" t="s">
        <v>138</v>
      </c>
      <c r="B91" s="15">
        <v>262.8</v>
      </c>
    </row>
    <row r="92" spans="1:2" x14ac:dyDescent="0.25">
      <c r="A92" s="16" t="s">
        <v>139</v>
      </c>
      <c r="B92" s="15">
        <v>263.10000000000002</v>
      </c>
    </row>
    <row r="93" spans="1:2" x14ac:dyDescent="0.25">
      <c r="A93" s="16" t="s">
        <v>140</v>
      </c>
      <c r="B93" s="15">
        <v>263</v>
      </c>
    </row>
    <row r="94" spans="1:2" x14ac:dyDescent="0.25">
      <c r="A94" s="16" t="s">
        <v>141</v>
      </c>
      <c r="B94" s="15">
        <v>263.10000000000002</v>
      </c>
    </row>
    <row r="95" spans="1:2" x14ac:dyDescent="0.25">
      <c r="A95" s="16" t="s">
        <v>142</v>
      </c>
      <c r="B95" s="15">
        <v>263.10000000000002</v>
      </c>
    </row>
    <row r="96" spans="1:2" x14ac:dyDescent="0.25">
      <c r="A96" s="16" t="s">
        <v>143</v>
      </c>
      <c r="B96" s="15">
        <v>263.10000000000002</v>
      </c>
    </row>
    <row r="97" spans="1:2" x14ac:dyDescent="0.25">
      <c r="A97" s="16" t="s">
        <v>144</v>
      </c>
      <c r="B97" s="15">
        <v>262.60000000000002</v>
      </c>
    </row>
    <row r="98" spans="1:2" x14ac:dyDescent="0.25">
      <c r="A98" s="16" t="s">
        <v>145</v>
      </c>
      <c r="B98" s="15">
        <v>262.8</v>
      </c>
    </row>
    <row r="99" spans="1:2" x14ac:dyDescent="0.25">
      <c r="A99" s="16" t="s">
        <v>146</v>
      </c>
      <c r="B99" s="15">
        <v>263.2</v>
      </c>
    </row>
    <row r="100" spans="1:2" x14ac:dyDescent="0.25">
      <c r="A100" s="16" t="s">
        <v>147</v>
      </c>
      <c r="B100" s="15">
        <v>263.2</v>
      </c>
    </row>
    <row r="101" spans="1:2" x14ac:dyDescent="0.25">
      <c r="A101" s="16" t="s">
        <v>148</v>
      </c>
      <c r="B101" s="15">
        <v>262.7</v>
      </c>
    </row>
    <row r="102" spans="1:2" x14ac:dyDescent="0.25">
      <c r="A102" s="16" t="s">
        <v>149</v>
      </c>
      <c r="B102" s="15">
        <v>262.89999999999998</v>
      </c>
    </row>
    <row r="103" spans="1:2" x14ac:dyDescent="0.25">
      <c r="A103" s="16" t="s">
        <v>150</v>
      </c>
      <c r="B103" s="15">
        <v>263.3</v>
      </c>
    </row>
    <row r="104" spans="1:2" x14ac:dyDescent="0.25">
      <c r="A104" s="16" t="s">
        <v>151</v>
      </c>
      <c r="B104" s="15">
        <v>263</v>
      </c>
    </row>
    <row r="105" spans="1:2" x14ac:dyDescent="0.25">
      <c r="A105" s="16" t="s">
        <v>152</v>
      </c>
      <c r="B105" s="15">
        <v>263.39999999999998</v>
      </c>
    </row>
    <row r="106" spans="1:2" x14ac:dyDescent="0.25">
      <c r="A106" s="16" t="s">
        <v>153</v>
      </c>
      <c r="B106" s="15">
        <v>263.10000000000002</v>
      </c>
    </row>
    <row r="107" spans="1:2" x14ac:dyDescent="0.25">
      <c r="A107" s="16" t="s">
        <v>154</v>
      </c>
      <c r="B107" s="15">
        <v>263.10000000000002</v>
      </c>
    </row>
    <row r="108" spans="1:2" x14ac:dyDescent="0.25">
      <c r="A108" s="16" t="s">
        <v>155</v>
      </c>
      <c r="B108" s="15">
        <v>263</v>
      </c>
    </row>
    <row r="109" spans="1:2" x14ac:dyDescent="0.25">
      <c r="A109" s="16" t="s">
        <v>156</v>
      </c>
      <c r="B109" s="15">
        <v>263</v>
      </c>
    </row>
    <row r="110" spans="1:2" x14ac:dyDescent="0.25">
      <c r="A110" s="16" t="s">
        <v>157</v>
      </c>
      <c r="B110" s="15">
        <v>263.3</v>
      </c>
    </row>
    <row r="111" spans="1:2" x14ac:dyDescent="0.25">
      <c r="A111" s="16" t="s">
        <v>158</v>
      </c>
      <c r="B111" s="15">
        <v>262.7</v>
      </c>
    </row>
    <row r="112" spans="1:2" x14ac:dyDescent="0.25">
      <c r="A112" s="16" t="s">
        <v>159</v>
      </c>
      <c r="B112" s="15">
        <v>263.10000000000002</v>
      </c>
    </row>
    <row r="113" spans="1:2" x14ac:dyDescent="0.25">
      <c r="A113" s="16" t="s">
        <v>160</v>
      </c>
      <c r="B113" s="15">
        <v>263.3</v>
      </c>
    </row>
    <row r="114" spans="1:2" x14ac:dyDescent="0.25">
      <c r="A114" s="16" t="s">
        <v>161</v>
      </c>
      <c r="B114" s="15">
        <v>262.7</v>
      </c>
    </row>
    <row r="115" spans="1:2" x14ac:dyDescent="0.25">
      <c r="A115" s="16" t="s">
        <v>162</v>
      </c>
      <c r="B115" s="15">
        <v>262.3</v>
      </c>
    </row>
    <row r="116" spans="1:2" x14ac:dyDescent="0.25">
      <c r="A116" s="16" t="s">
        <v>163</v>
      </c>
      <c r="B116" s="15">
        <v>263</v>
      </c>
    </row>
    <row r="117" spans="1:2" x14ac:dyDescent="0.25">
      <c r="A117" s="16" t="s">
        <v>164</v>
      </c>
      <c r="B117" s="15">
        <v>263.3</v>
      </c>
    </row>
    <row r="118" spans="1:2" x14ac:dyDescent="0.25">
      <c r="A118" s="16" t="s">
        <v>165</v>
      </c>
      <c r="B118" s="15">
        <v>262.89999999999998</v>
      </c>
    </row>
    <row r="119" spans="1:2" x14ac:dyDescent="0.25">
      <c r="A119" s="16" t="s">
        <v>166</v>
      </c>
      <c r="B119" s="15">
        <v>262.39999999999998</v>
      </c>
    </row>
    <row r="120" spans="1:2" x14ac:dyDescent="0.25">
      <c r="A120" s="16" t="s">
        <v>167</v>
      </c>
      <c r="B120" s="15">
        <v>262.60000000000002</v>
      </c>
    </row>
    <row r="121" spans="1:2" x14ac:dyDescent="0.25">
      <c r="A121" s="16" t="s">
        <v>168</v>
      </c>
      <c r="B121" s="15">
        <v>263.2</v>
      </c>
    </row>
    <row r="122" spans="1:2" x14ac:dyDescent="0.25">
      <c r="A122" s="16"/>
    </row>
    <row r="123" spans="1:2" x14ac:dyDescent="0.25">
      <c r="A123" s="16"/>
    </row>
    <row r="124" spans="1:2" x14ac:dyDescent="0.25">
      <c r="A124" s="16"/>
    </row>
    <row r="125" spans="1:2" x14ac:dyDescent="0.25">
      <c r="A125" s="16"/>
    </row>
    <row r="126" spans="1:2" x14ac:dyDescent="0.25">
      <c r="A126" s="16"/>
    </row>
    <row r="127" spans="1:2" x14ac:dyDescent="0.25">
      <c r="A127" s="16"/>
    </row>
    <row r="128" spans="1:2" x14ac:dyDescent="0.25">
      <c r="A128" s="16"/>
    </row>
    <row r="129" spans="1:1" x14ac:dyDescent="0.25">
      <c r="A129" s="16"/>
    </row>
    <row r="130" spans="1:1" x14ac:dyDescent="0.25">
      <c r="A130" s="16"/>
    </row>
    <row r="131" spans="1:1" x14ac:dyDescent="0.25">
      <c r="A131" s="16"/>
    </row>
    <row r="132" spans="1:1" x14ac:dyDescent="0.25">
      <c r="A132" s="16"/>
    </row>
  </sheetData>
  <sortState xmlns:xlrd2="http://schemas.microsoft.com/office/spreadsheetml/2017/richdata2" ref="A4:H63">
    <sortCondition ref="A4"/>
  </sortState>
  <printOptions gridLines="1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37"/>
  <sheetViews>
    <sheetView workbookViewId="0">
      <selection activeCell="H10" sqref="H10"/>
    </sheetView>
  </sheetViews>
  <sheetFormatPr defaultRowHeight="15" x14ac:dyDescent="0.25"/>
  <cols>
    <col min="2" max="2" width="13.5703125" style="4" bestFit="1" customWidth="1"/>
    <col min="6" max="6" width="25.42578125" customWidth="1"/>
  </cols>
  <sheetData>
    <row r="1" spans="1:6" x14ac:dyDescent="0.25">
      <c r="A1" s="12" t="s">
        <v>0</v>
      </c>
      <c r="B1" s="47" t="s">
        <v>1</v>
      </c>
    </row>
    <row r="2" spans="1:6" x14ac:dyDescent="0.25">
      <c r="A2" s="48" t="s">
        <v>209</v>
      </c>
      <c r="B2" s="49">
        <v>235.1</v>
      </c>
      <c r="F2" s="60" t="s">
        <v>345</v>
      </c>
    </row>
    <row r="3" spans="1:6" x14ac:dyDescent="0.25">
      <c r="A3" s="48" t="s">
        <v>210</v>
      </c>
      <c r="B3" s="49">
        <v>234.8</v>
      </c>
    </row>
    <row r="4" spans="1:6" x14ac:dyDescent="0.25">
      <c r="A4" s="48" t="s">
        <v>211</v>
      </c>
      <c r="B4" s="49">
        <v>235.3</v>
      </c>
      <c r="F4" s="54" t="s">
        <v>372</v>
      </c>
    </row>
    <row r="5" spans="1:6" x14ac:dyDescent="0.25">
      <c r="A5" s="48" t="s">
        <v>212</v>
      </c>
      <c r="B5" s="49">
        <v>232.4</v>
      </c>
      <c r="F5" s="57" t="s">
        <v>373</v>
      </c>
    </row>
    <row r="6" spans="1:6" x14ac:dyDescent="0.25">
      <c r="A6" s="48" t="s">
        <v>213</v>
      </c>
      <c r="B6" s="49">
        <v>236</v>
      </c>
      <c r="F6" s="57" t="s">
        <v>374</v>
      </c>
    </row>
    <row r="7" spans="1:6" x14ac:dyDescent="0.25">
      <c r="A7" s="48" t="s">
        <v>214</v>
      </c>
      <c r="B7" s="49">
        <v>234.4</v>
      </c>
    </row>
    <row r="8" spans="1:6" ht="15.75" x14ac:dyDescent="0.25">
      <c r="A8" s="48" t="s">
        <v>215</v>
      </c>
      <c r="B8" s="49">
        <v>234.7</v>
      </c>
      <c r="E8" s="58"/>
      <c r="F8" s="59" t="s">
        <v>375</v>
      </c>
    </row>
    <row r="9" spans="1:6" x14ac:dyDescent="0.25">
      <c r="A9" s="48" t="s">
        <v>216</v>
      </c>
      <c r="B9" s="49">
        <v>234.8</v>
      </c>
      <c r="F9" s="59" t="s">
        <v>376</v>
      </c>
    </row>
    <row r="10" spans="1:6" x14ac:dyDescent="0.25">
      <c r="A10" s="48" t="s">
        <v>217</v>
      </c>
      <c r="B10" s="49">
        <v>236.4</v>
      </c>
    </row>
    <row r="11" spans="1:6" x14ac:dyDescent="0.25">
      <c r="A11" s="48" t="s">
        <v>218</v>
      </c>
      <c r="B11" s="49">
        <v>236.2</v>
      </c>
    </row>
    <row r="12" spans="1:6" x14ac:dyDescent="0.25">
      <c r="A12" s="48" t="s">
        <v>219</v>
      </c>
      <c r="B12" s="49">
        <v>235.7</v>
      </c>
    </row>
    <row r="13" spans="1:6" x14ac:dyDescent="0.25">
      <c r="A13" s="48" t="s">
        <v>220</v>
      </c>
      <c r="B13" s="49">
        <v>236.2</v>
      </c>
    </row>
    <row r="14" spans="1:6" x14ac:dyDescent="0.25">
      <c r="A14" s="48" t="s">
        <v>221</v>
      </c>
      <c r="B14" s="49">
        <v>236.3</v>
      </c>
    </row>
    <row r="15" spans="1:6" x14ac:dyDescent="0.25">
      <c r="A15" s="48" t="s">
        <v>222</v>
      </c>
      <c r="B15" s="49">
        <v>235.5</v>
      </c>
    </row>
    <row r="16" spans="1:6" x14ac:dyDescent="0.25">
      <c r="A16" s="48" t="s">
        <v>223</v>
      </c>
      <c r="B16" s="49">
        <v>235.7</v>
      </c>
    </row>
    <row r="17" spans="1:2" x14ac:dyDescent="0.25">
      <c r="A17" s="48" t="s">
        <v>224</v>
      </c>
      <c r="B17" s="49">
        <v>234.9</v>
      </c>
    </row>
    <row r="18" spans="1:2" x14ac:dyDescent="0.25">
      <c r="A18" s="48" t="s">
        <v>225</v>
      </c>
      <c r="B18" s="49">
        <v>235.6</v>
      </c>
    </row>
    <row r="19" spans="1:2" x14ac:dyDescent="0.25">
      <c r="A19" s="48" t="s">
        <v>226</v>
      </c>
      <c r="B19" s="49">
        <v>235.4</v>
      </c>
    </row>
    <row r="20" spans="1:2" x14ac:dyDescent="0.25">
      <c r="A20" s="48" t="s">
        <v>227</v>
      </c>
      <c r="B20" s="49">
        <v>233.3</v>
      </c>
    </row>
    <row r="21" spans="1:2" x14ac:dyDescent="0.25">
      <c r="A21" s="48" t="s">
        <v>228</v>
      </c>
      <c r="B21" s="49">
        <v>235.8</v>
      </c>
    </row>
    <row r="22" spans="1:2" x14ac:dyDescent="0.25">
      <c r="A22" s="48" t="s">
        <v>229</v>
      </c>
      <c r="B22" s="49">
        <v>236.2</v>
      </c>
    </row>
    <row r="23" spans="1:2" x14ac:dyDescent="0.25">
      <c r="A23" s="48" t="s">
        <v>230</v>
      </c>
      <c r="B23" s="49">
        <v>235.7</v>
      </c>
    </row>
    <row r="24" spans="1:2" x14ac:dyDescent="0.25">
      <c r="A24" s="48" t="s">
        <v>231</v>
      </c>
      <c r="B24" s="49">
        <v>235.8</v>
      </c>
    </row>
    <row r="25" spans="1:2" x14ac:dyDescent="0.25">
      <c r="A25" s="48" t="s">
        <v>232</v>
      </c>
      <c r="B25" s="49">
        <v>235</v>
      </c>
    </row>
    <row r="26" spans="1:2" x14ac:dyDescent="0.25">
      <c r="A26" s="48" t="s">
        <v>233</v>
      </c>
      <c r="B26" s="49">
        <v>236.9</v>
      </c>
    </row>
    <row r="27" spans="1:2" x14ac:dyDescent="0.25">
      <c r="A27" s="48" t="s">
        <v>234</v>
      </c>
      <c r="B27" s="49">
        <v>236.1</v>
      </c>
    </row>
    <row r="28" spans="1:2" x14ac:dyDescent="0.25">
      <c r="A28" s="48" t="s">
        <v>235</v>
      </c>
      <c r="B28" s="49">
        <v>235.4</v>
      </c>
    </row>
    <row r="29" spans="1:2" x14ac:dyDescent="0.25">
      <c r="A29" s="48" t="s">
        <v>236</v>
      </c>
      <c r="B29" s="49">
        <v>235.6</v>
      </c>
    </row>
    <row r="30" spans="1:2" x14ac:dyDescent="0.25">
      <c r="A30" s="48" t="s">
        <v>237</v>
      </c>
      <c r="B30" s="49">
        <v>235.6</v>
      </c>
    </row>
    <row r="31" spans="1:2" x14ac:dyDescent="0.25">
      <c r="A31" s="48" t="s">
        <v>238</v>
      </c>
      <c r="B31" s="49">
        <v>235.1</v>
      </c>
    </row>
    <row r="32" spans="1:2" x14ac:dyDescent="0.25">
      <c r="A32" s="48" t="s">
        <v>239</v>
      </c>
      <c r="B32" s="49">
        <v>234.5</v>
      </c>
    </row>
    <row r="33" spans="1:2" x14ac:dyDescent="0.25">
      <c r="A33" s="48" t="s">
        <v>240</v>
      </c>
      <c r="B33" s="49">
        <v>235.6</v>
      </c>
    </row>
    <row r="34" spans="1:2" x14ac:dyDescent="0.25">
      <c r="A34" s="48" t="s">
        <v>241</v>
      </c>
      <c r="B34" s="49">
        <v>236</v>
      </c>
    </row>
    <row r="35" spans="1:2" x14ac:dyDescent="0.25">
      <c r="A35" s="48" t="s">
        <v>242</v>
      </c>
      <c r="B35" s="49">
        <v>234.9</v>
      </c>
    </row>
    <row r="36" spans="1:2" x14ac:dyDescent="0.25">
      <c r="A36" s="48" t="s">
        <v>243</v>
      </c>
      <c r="B36" s="49">
        <v>236</v>
      </c>
    </row>
    <row r="37" spans="1:2" x14ac:dyDescent="0.25">
      <c r="A37" s="48" t="s">
        <v>244</v>
      </c>
      <c r="B37" s="49">
        <v>236.1</v>
      </c>
    </row>
    <row r="38" spans="1:2" x14ac:dyDescent="0.25">
      <c r="A38" s="48" t="s">
        <v>245</v>
      </c>
      <c r="B38" s="49">
        <v>235.7</v>
      </c>
    </row>
    <row r="39" spans="1:2" x14ac:dyDescent="0.25">
      <c r="A39" s="48" t="s">
        <v>246</v>
      </c>
      <c r="B39" s="49">
        <v>234.1</v>
      </c>
    </row>
    <row r="40" spans="1:2" x14ac:dyDescent="0.25">
      <c r="A40" s="48" t="s">
        <v>247</v>
      </c>
      <c r="B40" s="49">
        <v>236.9</v>
      </c>
    </row>
    <row r="41" spans="1:2" x14ac:dyDescent="0.25">
      <c r="A41" s="48" t="s">
        <v>248</v>
      </c>
      <c r="B41" s="49">
        <v>235.6</v>
      </c>
    </row>
    <row r="42" spans="1:2" x14ac:dyDescent="0.25">
      <c r="A42" s="48" t="s">
        <v>249</v>
      </c>
      <c r="B42" s="49">
        <v>234</v>
      </c>
    </row>
    <row r="43" spans="1:2" x14ac:dyDescent="0.25">
      <c r="A43" s="48" t="s">
        <v>251</v>
      </c>
      <c r="B43" s="49">
        <v>235.9</v>
      </c>
    </row>
    <row r="44" spans="1:2" x14ac:dyDescent="0.25">
      <c r="A44" s="48" t="s">
        <v>250</v>
      </c>
      <c r="B44" s="49">
        <v>235.2</v>
      </c>
    </row>
    <row r="45" spans="1:2" x14ac:dyDescent="0.25">
      <c r="A45" s="48" t="s">
        <v>252</v>
      </c>
      <c r="B45" s="49">
        <v>240.3</v>
      </c>
    </row>
    <row r="46" spans="1:2" x14ac:dyDescent="0.25">
      <c r="A46" s="48" t="s">
        <v>253</v>
      </c>
      <c r="B46" s="49">
        <v>237.3</v>
      </c>
    </row>
    <row r="47" spans="1:2" x14ac:dyDescent="0.25">
      <c r="A47" s="48" t="s">
        <v>254</v>
      </c>
      <c r="B47" s="49">
        <v>235</v>
      </c>
    </row>
    <row r="48" spans="1:2" x14ac:dyDescent="0.25">
      <c r="A48" s="48" t="s">
        <v>255</v>
      </c>
      <c r="B48" s="49">
        <v>235.8</v>
      </c>
    </row>
    <row r="49" spans="1:2" x14ac:dyDescent="0.25">
      <c r="A49" s="48" t="s">
        <v>256</v>
      </c>
      <c r="B49" s="49">
        <v>237.2</v>
      </c>
    </row>
    <row r="50" spans="1:2" x14ac:dyDescent="0.25">
      <c r="A50" s="48" t="s">
        <v>257</v>
      </c>
      <c r="B50" s="49">
        <v>236</v>
      </c>
    </row>
    <row r="51" spans="1:2" x14ac:dyDescent="0.25">
      <c r="A51" s="48" t="s">
        <v>258</v>
      </c>
      <c r="B51" s="49">
        <v>235.3</v>
      </c>
    </row>
    <row r="52" spans="1:2" x14ac:dyDescent="0.25">
      <c r="A52" s="48" t="s">
        <v>259</v>
      </c>
      <c r="B52" s="49">
        <v>236.3</v>
      </c>
    </row>
    <row r="53" spans="1:2" x14ac:dyDescent="0.25">
      <c r="A53" s="48" t="s">
        <v>260</v>
      </c>
      <c r="B53" s="49">
        <v>236.3</v>
      </c>
    </row>
    <row r="54" spans="1:2" x14ac:dyDescent="0.25">
      <c r="A54" s="48" t="s">
        <v>261</v>
      </c>
      <c r="B54" s="49">
        <v>235.9</v>
      </c>
    </row>
    <row r="55" spans="1:2" x14ac:dyDescent="0.25">
      <c r="A55" s="48" t="s">
        <v>262</v>
      </c>
      <c r="B55" s="49">
        <v>234.5</v>
      </c>
    </row>
    <row r="56" spans="1:2" x14ac:dyDescent="0.25">
      <c r="A56" s="48" t="s">
        <v>263</v>
      </c>
      <c r="B56" s="49">
        <v>239.1</v>
      </c>
    </row>
    <row r="57" spans="1:2" x14ac:dyDescent="0.25">
      <c r="A57" s="48" t="s">
        <v>264</v>
      </c>
      <c r="B57" s="49">
        <v>236.9</v>
      </c>
    </row>
    <row r="58" spans="1:2" x14ac:dyDescent="0.25">
      <c r="A58" s="48" t="s">
        <v>265</v>
      </c>
      <c r="B58" s="49">
        <v>237.7</v>
      </c>
    </row>
    <row r="59" spans="1:2" x14ac:dyDescent="0.25">
      <c r="A59" s="48" t="s">
        <v>266</v>
      </c>
      <c r="B59" s="49">
        <v>235.2</v>
      </c>
    </row>
    <row r="60" spans="1:2" x14ac:dyDescent="0.25">
      <c r="A60" s="48" t="s">
        <v>267</v>
      </c>
      <c r="B60" s="49">
        <v>236.1</v>
      </c>
    </row>
    <row r="61" spans="1:2" x14ac:dyDescent="0.25">
      <c r="A61" s="48" t="s">
        <v>268</v>
      </c>
      <c r="B61" s="49">
        <v>236.2</v>
      </c>
    </row>
    <row r="62" spans="1:2" x14ac:dyDescent="0.25">
      <c r="A62" s="48" t="s">
        <v>269</v>
      </c>
      <c r="B62" s="49">
        <v>235.4</v>
      </c>
    </row>
    <row r="63" spans="1:2" x14ac:dyDescent="0.25">
      <c r="A63" s="48" t="s">
        <v>270</v>
      </c>
      <c r="B63" s="49">
        <v>235.3</v>
      </c>
    </row>
    <row r="64" spans="1:2" x14ac:dyDescent="0.25">
      <c r="A64" s="48" t="s">
        <v>273</v>
      </c>
      <c r="B64" s="49">
        <v>236.4</v>
      </c>
    </row>
    <row r="65" spans="1:2" x14ac:dyDescent="0.25">
      <c r="A65" s="48" t="s">
        <v>272</v>
      </c>
      <c r="B65" s="49">
        <v>234</v>
      </c>
    </row>
    <row r="66" spans="1:2" x14ac:dyDescent="0.25">
      <c r="A66" s="48" t="s">
        <v>271</v>
      </c>
      <c r="B66" s="49">
        <v>235.9</v>
      </c>
    </row>
    <row r="67" spans="1:2" x14ac:dyDescent="0.25">
      <c r="A67" s="48" t="s">
        <v>274</v>
      </c>
      <c r="B67" s="49">
        <v>235.8</v>
      </c>
    </row>
    <row r="68" spans="1:2" x14ac:dyDescent="0.25">
      <c r="A68" s="48" t="s">
        <v>275</v>
      </c>
      <c r="B68" s="49">
        <v>235.4</v>
      </c>
    </row>
    <row r="69" spans="1:2" x14ac:dyDescent="0.25">
      <c r="A69" s="48" t="s">
        <v>276</v>
      </c>
      <c r="B69" s="49">
        <v>235.5</v>
      </c>
    </row>
    <row r="70" spans="1:2" x14ac:dyDescent="0.25">
      <c r="A70" s="48" t="s">
        <v>277</v>
      </c>
      <c r="B70" s="49">
        <v>234.9</v>
      </c>
    </row>
    <row r="71" spans="1:2" x14ac:dyDescent="0.25">
      <c r="A71" s="48" t="s">
        <v>278</v>
      </c>
      <c r="B71" s="49">
        <v>234.4</v>
      </c>
    </row>
    <row r="72" spans="1:2" x14ac:dyDescent="0.25">
      <c r="A72" s="48" t="s">
        <v>279</v>
      </c>
      <c r="B72" s="49">
        <v>239.3</v>
      </c>
    </row>
    <row r="73" spans="1:2" x14ac:dyDescent="0.25">
      <c r="A73" s="48" t="s">
        <v>280</v>
      </c>
      <c r="B73" s="49">
        <v>246.5</v>
      </c>
    </row>
    <row r="74" spans="1:2" x14ac:dyDescent="0.25">
      <c r="A74" s="48" t="s">
        <v>281</v>
      </c>
      <c r="B74" s="49">
        <v>235.6</v>
      </c>
    </row>
    <row r="75" spans="1:2" x14ac:dyDescent="0.25">
      <c r="A75" s="48" t="s">
        <v>282</v>
      </c>
      <c r="B75" s="49">
        <v>234.3</v>
      </c>
    </row>
    <row r="76" spans="1:2" x14ac:dyDescent="0.25">
      <c r="A76" s="48" t="s">
        <v>283</v>
      </c>
      <c r="B76" s="49">
        <v>234.4</v>
      </c>
    </row>
    <row r="77" spans="1:2" x14ac:dyDescent="0.25">
      <c r="A77" s="48" t="s">
        <v>284</v>
      </c>
      <c r="B77" s="49">
        <v>235.3</v>
      </c>
    </row>
    <row r="78" spans="1:2" x14ac:dyDescent="0.25">
      <c r="A78" s="48" t="s">
        <v>285</v>
      </c>
      <c r="B78" s="49">
        <v>235.1</v>
      </c>
    </row>
    <row r="79" spans="1:2" x14ac:dyDescent="0.25">
      <c r="A79" s="48" t="s">
        <v>286</v>
      </c>
      <c r="B79" s="49">
        <v>234.9</v>
      </c>
    </row>
    <row r="80" spans="1:2" x14ac:dyDescent="0.25">
      <c r="A80" s="48" t="s">
        <v>287</v>
      </c>
      <c r="B80" s="49">
        <v>235.1</v>
      </c>
    </row>
    <row r="81" spans="1:2" x14ac:dyDescent="0.25">
      <c r="A81" s="48" t="s">
        <v>288</v>
      </c>
      <c r="B81" s="49">
        <v>239</v>
      </c>
    </row>
    <row r="82" spans="1:2" x14ac:dyDescent="0.25">
      <c r="A82" s="48" t="s">
        <v>289</v>
      </c>
      <c r="B82" s="49">
        <v>236</v>
      </c>
    </row>
    <row r="83" spans="1:2" x14ac:dyDescent="0.25">
      <c r="A83" s="48" t="s">
        <v>290</v>
      </c>
      <c r="B83" s="49">
        <v>240.2</v>
      </c>
    </row>
    <row r="84" spans="1:2" x14ac:dyDescent="0.25">
      <c r="A84" s="48" t="s">
        <v>291</v>
      </c>
      <c r="B84" s="49">
        <v>236.8</v>
      </c>
    </row>
    <row r="85" spans="1:2" x14ac:dyDescent="0.25">
      <c r="A85" s="48" t="s">
        <v>292</v>
      </c>
      <c r="B85" s="49">
        <v>237.6</v>
      </c>
    </row>
    <row r="86" spans="1:2" x14ac:dyDescent="0.25">
      <c r="A86" s="48" t="s">
        <v>293</v>
      </c>
      <c r="B86" s="49">
        <v>235.7</v>
      </c>
    </row>
    <row r="87" spans="1:2" x14ac:dyDescent="0.25">
      <c r="A87" s="48" t="s">
        <v>294</v>
      </c>
      <c r="B87" s="49">
        <v>235.8</v>
      </c>
    </row>
    <row r="88" spans="1:2" x14ac:dyDescent="0.25">
      <c r="A88" s="48" t="s">
        <v>295</v>
      </c>
      <c r="B88" s="49">
        <v>236.3</v>
      </c>
    </row>
    <row r="89" spans="1:2" x14ac:dyDescent="0.25">
      <c r="A89" s="48" t="s">
        <v>296</v>
      </c>
      <c r="B89" s="49">
        <v>237.6</v>
      </c>
    </row>
    <row r="90" spans="1:2" x14ac:dyDescent="0.25">
      <c r="A90" s="48" t="s">
        <v>297</v>
      </c>
      <c r="B90" s="49">
        <v>234.6</v>
      </c>
    </row>
    <row r="91" spans="1:2" x14ac:dyDescent="0.25">
      <c r="A91" s="48" t="s">
        <v>298</v>
      </c>
      <c r="B91" s="49">
        <v>233.8</v>
      </c>
    </row>
    <row r="92" spans="1:2" x14ac:dyDescent="0.25">
      <c r="A92" s="48" t="s">
        <v>299</v>
      </c>
      <c r="B92" s="49">
        <v>235.9</v>
      </c>
    </row>
    <row r="93" spans="1:2" x14ac:dyDescent="0.25">
      <c r="A93" s="48" t="s">
        <v>300</v>
      </c>
      <c r="B93" s="49">
        <v>235.4</v>
      </c>
    </row>
    <row r="94" spans="1:2" x14ac:dyDescent="0.25">
      <c r="A94" s="48" t="s">
        <v>301</v>
      </c>
      <c r="B94" s="49">
        <v>235.7</v>
      </c>
    </row>
    <row r="95" spans="1:2" x14ac:dyDescent="0.25">
      <c r="A95" s="48" t="s">
        <v>302</v>
      </c>
      <c r="B95" s="49">
        <v>236.6</v>
      </c>
    </row>
    <row r="96" spans="1:2" x14ac:dyDescent="0.25">
      <c r="A96" s="48" t="s">
        <v>303</v>
      </c>
      <c r="B96" s="49">
        <v>235.7</v>
      </c>
    </row>
    <row r="97" spans="1:2" x14ac:dyDescent="0.25">
      <c r="A97" s="48" t="s">
        <v>304</v>
      </c>
      <c r="B97" s="49">
        <v>235.5</v>
      </c>
    </row>
    <row r="98" spans="1:2" x14ac:dyDescent="0.25">
      <c r="A98" s="48" t="s">
        <v>305</v>
      </c>
      <c r="B98" s="49">
        <v>235.7</v>
      </c>
    </row>
    <row r="99" spans="1:2" x14ac:dyDescent="0.25">
      <c r="A99" s="48" t="s">
        <v>306</v>
      </c>
      <c r="B99" s="49">
        <v>237.2</v>
      </c>
    </row>
    <row r="100" spans="1:2" x14ac:dyDescent="0.25">
      <c r="A100" s="48" t="s">
        <v>307</v>
      </c>
      <c r="B100" s="49">
        <v>236.2</v>
      </c>
    </row>
    <row r="101" spans="1:2" x14ac:dyDescent="0.25">
      <c r="A101" s="48" t="s">
        <v>308</v>
      </c>
      <c r="B101" s="49">
        <v>235</v>
      </c>
    </row>
    <row r="102" spans="1:2" x14ac:dyDescent="0.25">
      <c r="A102" s="48" t="s">
        <v>309</v>
      </c>
      <c r="B102" s="49">
        <v>236.7</v>
      </c>
    </row>
    <row r="103" spans="1:2" x14ac:dyDescent="0.25">
      <c r="A103" s="48" t="s">
        <v>310</v>
      </c>
      <c r="B103" s="49">
        <v>236.1</v>
      </c>
    </row>
    <row r="104" spans="1:2" x14ac:dyDescent="0.25">
      <c r="A104" s="48" t="s">
        <v>311</v>
      </c>
      <c r="B104" s="49">
        <v>235.7</v>
      </c>
    </row>
    <row r="105" spans="1:2" x14ac:dyDescent="0.25">
      <c r="A105" s="48" t="s">
        <v>312</v>
      </c>
      <c r="B105" s="49">
        <v>234.7</v>
      </c>
    </row>
    <row r="106" spans="1:2" x14ac:dyDescent="0.25">
      <c r="A106" s="48" t="s">
        <v>313</v>
      </c>
      <c r="B106" s="49">
        <v>235.8</v>
      </c>
    </row>
    <row r="107" spans="1:2" x14ac:dyDescent="0.25">
      <c r="A107" s="48" t="s">
        <v>314</v>
      </c>
      <c r="B107" s="49">
        <v>235.1</v>
      </c>
    </row>
    <row r="108" spans="1:2" x14ac:dyDescent="0.25">
      <c r="A108" s="48" t="s">
        <v>315</v>
      </c>
      <c r="B108" s="49">
        <v>235.5</v>
      </c>
    </row>
    <row r="109" spans="1:2" x14ac:dyDescent="0.25">
      <c r="A109" s="48" t="s">
        <v>316</v>
      </c>
      <c r="B109" s="49">
        <v>236</v>
      </c>
    </row>
    <row r="110" spans="1:2" x14ac:dyDescent="0.25">
      <c r="A110" s="48" t="s">
        <v>317</v>
      </c>
      <c r="B110" s="49">
        <v>235.8</v>
      </c>
    </row>
    <row r="111" spans="1:2" x14ac:dyDescent="0.25">
      <c r="A111" s="48" t="s">
        <v>318</v>
      </c>
      <c r="B111" s="49">
        <v>236.1</v>
      </c>
    </row>
    <row r="112" spans="1:2" x14ac:dyDescent="0.25">
      <c r="A112" s="48" t="s">
        <v>319</v>
      </c>
      <c r="B112" s="49">
        <v>235.9</v>
      </c>
    </row>
    <row r="113" spans="1:2" x14ac:dyDescent="0.25">
      <c r="A113" s="48" t="s">
        <v>320</v>
      </c>
      <c r="B113" s="49">
        <v>236</v>
      </c>
    </row>
    <row r="114" spans="1:2" x14ac:dyDescent="0.25">
      <c r="A114" s="48" t="s">
        <v>321</v>
      </c>
      <c r="B114" s="49">
        <v>235.7</v>
      </c>
    </row>
    <row r="115" spans="1:2" x14ac:dyDescent="0.25">
      <c r="A115" s="48" t="s">
        <v>322</v>
      </c>
      <c r="B115" s="49">
        <v>237.2</v>
      </c>
    </row>
    <row r="116" spans="1:2" x14ac:dyDescent="0.25">
      <c r="A116" s="48" t="s">
        <v>323</v>
      </c>
      <c r="B116" s="49">
        <v>235.6</v>
      </c>
    </row>
    <row r="117" spans="1:2" x14ac:dyDescent="0.25">
      <c r="A117" s="48" t="s">
        <v>324</v>
      </c>
      <c r="B117" s="49">
        <v>236.2</v>
      </c>
    </row>
    <row r="118" spans="1:2" x14ac:dyDescent="0.25">
      <c r="A118" s="48" t="s">
        <v>325</v>
      </c>
      <c r="B118" s="49">
        <v>234.1</v>
      </c>
    </row>
    <row r="119" spans="1:2" x14ac:dyDescent="0.25">
      <c r="A119" s="48" t="s">
        <v>326</v>
      </c>
      <c r="B119" s="49">
        <v>237.1</v>
      </c>
    </row>
    <row r="120" spans="1:2" x14ac:dyDescent="0.25">
      <c r="A120" s="48" t="s">
        <v>327</v>
      </c>
      <c r="B120" s="49">
        <v>235.1</v>
      </c>
    </row>
    <row r="121" spans="1:2" x14ac:dyDescent="0.25">
      <c r="A121" s="48" t="s">
        <v>328</v>
      </c>
      <c r="B121" s="49">
        <v>235.3</v>
      </c>
    </row>
    <row r="122" spans="1:2" x14ac:dyDescent="0.25">
      <c r="A122" s="48" t="s">
        <v>329</v>
      </c>
      <c r="B122" s="49">
        <v>236.3</v>
      </c>
    </row>
    <row r="123" spans="1:2" x14ac:dyDescent="0.25">
      <c r="A123" s="48" t="s">
        <v>330</v>
      </c>
      <c r="B123" s="49">
        <v>235.9</v>
      </c>
    </row>
    <row r="124" spans="1:2" x14ac:dyDescent="0.25">
      <c r="A124" s="48" t="s">
        <v>331</v>
      </c>
      <c r="B124" s="49">
        <v>236.2</v>
      </c>
    </row>
    <row r="125" spans="1:2" x14ac:dyDescent="0.25">
      <c r="A125" s="48" t="s">
        <v>332</v>
      </c>
      <c r="B125" s="49">
        <v>236.2</v>
      </c>
    </row>
    <row r="126" spans="1:2" x14ac:dyDescent="0.25">
      <c r="A126" s="48" t="s">
        <v>333</v>
      </c>
      <c r="B126" s="49">
        <v>234.9</v>
      </c>
    </row>
    <row r="127" spans="1:2" x14ac:dyDescent="0.25">
      <c r="A127" s="48" t="s">
        <v>334</v>
      </c>
      <c r="B127" s="49">
        <v>234.1</v>
      </c>
    </row>
    <row r="128" spans="1:2" x14ac:dyDescent="0.25">
      <c r="A128" s="48" t="s">
        <v>335</v>
      </c>
      <c r="B128" s="49">
        <v>235.6</v>
      </c>
    </row>
    <row r="129" spans="1:2" x14ac:dyDescent="0.25">
      <c r="A129" s="48" t="s">
        <v>336</v>
      </c>
      <c r="B129" s="49">
        <v>235.6</v>
      </c>
    </row>
    <row r="130" spans="1:2" x14ac:dyDescent="0.25">
      <c r="A130" s="48" t="s">
        <v>337</v>
      </c>
      <c r="B130" s="49">
        <v>236</v>
      </c>
    </row>
    <row r="131" spans="1:2" x14ac:dyDescent="0.25">
      <c r="A131" s="48" t="s">
        <v>338</v>
      </c>
      <c r="B131" s="49">
        <v>235.7</v>
      </c>
    </row>
    <row r="132" spans="1:2" x14ac:dyDescent="0.25">
      <c r="A132" s="48" t="s">
        <v>339</v>
      </c>
      <c r="B132" s="49">
        <v>235.3</v>
      </c>
    </row>
    <row r="133" spans="1:2" x14ac:dyDescent="0.25">
      <c r="A133" s="48" t="s">
        <v>340</v>
      </c>
      <c r="B133" s="49">
        <v>236.4</v>
      </c>
    </row>
    <row r="134" spans="1:2" x14ac:dyDescent="0.25">
      <c r="A134" s="48" t="s">
        <v>341</v>
      </c>
      <c r="B134" s="49">
        <v>233.4</v>
      </c>
    </row>
    <row r="135" spans="1:2" x14ac:dyDescent="0.25">
      <c r="A135" s="48" t="s">
        <v>342</v>
      </c>
      <c r="B135" s="49">
        <v>234.5</v>
      </c>
    </row>
    <row r="136" spans="1:2" x14ac:dyDescent="0.25">
      <c r="A136" s="48" t="s">
        <v>343</v>
      </c>
      <c r="B136" s="49">
        <v>235.7</v>
      </c>
    </row>
    <row r="137" spans="1:2" x14ac:dyDescent="0.25">
      <c r="A137" t="s">
        <v>344</v>
      </c>
      <c r="B137" s="4">
        <v>235.9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R287"/>
  <sheetViews>
    <sheetView tabSelected="1" zoomScale="111" zoomScaleNormal="111" workbookViewId="0">
      <pane ySplit="2" topLeftCell="A96" activePane="bottomLeft" state="frozen"/>
      <selection pane="bottomLeft" activeCell="I2" sqref="I2"/>
    </sheetView>
  </sheetViews>
  <sheetFormatPr defaultRowHeight="15" x14ac:dyDescent="0.25"/>
  <cols>
    <col min="2" max="3" width="13.42578125" style="3" customWidth="1"/>
    <col min="4" max="4" width="11.42578125" style="4" customWidth="1"/>
    <col min="5" max="5" width="9.42578125" style="4" customWidth="1"/>
    <col min="6" max="6" width="9" style="4" customWidth="1"/>
    <col min="7" max="7" width="9.28515625" style="4" customWidth="1"/>
    <col min="8" max="8" width="17.28515625" style="69" bestFit="1" customWidth="1"/>
    <col min="9" max="9" width="17.28515625" style="69" customWidth="1"/>
    <col min="10" max="10" width="13.7109375" style="4" bestFit="1" customWidth="1"/>
    <col min="11" max="11" width="13.140625" style="4" bestFit="1" customWidth="1"/>
    <col min="12" max="12" width="13.140625" style="2" bestFit="1" customWidth="1"/>
    <col min="13" max="13" width="9.5703125" style="2" bestFit="1" customWidth="1"/>
    <col min="14" max="14" width="9.140625" style="26"/>
    <col min="15" max="15" width="9.140625" style="27"/>
    <col min="17" max="17" width="9.7109375" bestFit="1" customWidth="1"/>
  </cols>
  <sheetData>
    <row r="1" spans="1:15" x14ac:dyDescent="0.25">
      <c r="A1" s="18"/>
      <c r="B1" s="19"/>
      <c r="C1" s="19"/>
      <c r="D1" s="20"/>
      <c r="E1" s="50" t="s">
        <v>72</v>
      </c>
      <c r="F1" s="51"/>
      <c r="G1" s="52"/>
      <c r="H1" s="66"/>
      <c r="I1" s="66"/>
      <c r="J1" s="20"/>
      <c r="K1" s="20"/>
      <c r="L1" s="21"/>
      <c r="M1" s="22"/>
      <c r="N1" s="24"/>
      <c r="O1" s="24"/>
    </row>
    <row r="2" spans="1:15" s="34" customFormat="1" ht="44.25" customHeight="1" x14ac:dyDescent="0.25">
      <c r="A2" s="28" t="s">
        <v>76</v>
      </c>
      <c r="B2" s="29" t="s">
        <v>62</v>
      </c>
      <c r="C2" s="53" t="s">
        <v>347</v>
      </c>
      <c r="D2" s="30" t="s">
        <v>77</v>
      </c>
      <c r="E2" s="30" t="s">
        <v>73</v>
      </c>
      <c r="F2" s="30" t="s">
        <v>74</v>
      </c>
      <c r="G2" s="30" t="s">
        <v>75</v>
      </c>
      <c r="H2" s="67" t="s">
        <v>68</v>
      </c>
      <c r="I2" s="67" t="s">
        <v>377</v>
      </c>
      <c r="J2" s="30" t="s">
        <v>78</v>
      </c>
      <c r="K2" s="30" t="s">
        <v>79</v>
      </c>
      <c r="L2" s="31" t="s">
        <v>80</v>
      </c>
      <c r="M2" s="32" t="s">
        <v>65</v>
      </c>
      <c r="N2" s="33" t="s">
        <v>88</v>
      </c>
      <c r="O2" s="33" t="s">
        <v>89</v>
      </c>
    </row>
    <row r="3" spans="1:15" s="11" customFormat="1" x14ac:dyDescent="0.25">
      <c r="A3" s="6" t="s">
        <v>11</v>
      </c>
      <c r="B3" s="7" t="s">
        <v>114</v>
      </c>
      <c r="C3" s="7"/>
      <c r="D3" s="5">
        <v>717</v>
      </c>
      <c r="E3" s="5">
        <v>26.7</v>
      </c>
      <c r="F3" s="5">
        <v>26</v>
      </c>
      <c r="G3" s="5">
        <v>26.4</v>
      </c>
      <c r="H3" s="37" t="s">
        <v>63</v>
      </c>
      <c r="I3" s="37"/>
      <c r="J3" s="5">
        <f>VLOOKUP(A3,'Winder bobbins'!$A$2:$B$61,2,FALSE)</f>
        <v>254.2</v>
      </c>
      <c r="K3" s="5">
        <f t="shared" ref="K3:K13" si="0">D3-J3</f>
        <v>462.8</v>
      </c>
      <c r="L3" s="8">
        <f>K3/453.6</f>
        <v>1.0202821869488536</v>
      </c>
      <c r="M3" s="23" t="s">
        <v>71</v>
      </c>
      <c r="N3" s="25"/>
      <c r="O3" s="23"/>
    </row>
    <row r="4" spans="1:15" s="11" customFormat="1" x14ac:dyDescent="0.25">
      <c r="A4" s="6" t="s">
        <v>12</v>
      </c>
      <c r="B4" s="7" t="s">
        <v>114</v>
      </c>
      <c r="C4" s="7"/>
      <c r="D4" s="5">
        <v>712.2</v>
      </c>
      <c r="E4" s="5" t="s">
        <v>70</v>
      </c>
      <c r="F4" s="5" t="s">
        <v>70</v>
      </c>
      <c r="G4" s="5" t="s">
        <v>70</v>
      </c>
      <c r="H4" s="37" t="s">
        <v>69</v>
      </c>
      <c r="I4" s="37"/>
      <c r="J4" s="5">
        <f>VLOOKUP(A4,'Winder bobbins'!$A$2:$B$61,2,FALSE)</f>
        <v>249.4</v>
      </c>
      <c r="K4" s="5">
        <f t="shared" si="0"/>
        <v>462.80000000000007</v>
      </c>
      <c r="L4" s="8">
        <f>K4/453.6</f>
        <v>1.0202821869488536</v>
      </c>
      <c r="M4" s="23" t="s">
        <v>71</v>
      </c>
      <c r="N4" s="25">
        <v>1</v>
      </c>
      <c r="O4" s="23" t="s">
        <v>81</v>
      </c>
    </row>
    <row r="5" spans="1:15" s="11" customFormat="1" x14ac:dyDescent="0.25">
      <c r="A5" s="6" t="s">
        <v>13</v>
      </c>
      <c r="B5" s="7" t="s">
        <v>114</v>
      </c>
      <c r="C5" s="7"/>
      <c r="D5" s="5">
        <v>712.1</v>
      </c>
      <c r="E5" s="5" t="s">
        <v>70</v>
      </c>
      <c r="F5" s="5" t="s">
        <v>70</v>
      </c>
      <c r="G5" s="5" t="s">
        <v>70</v>
      </c>
      <c r="H5" s="37" t="s">
        <v>69</v>
      </c>
      <c r="I5" s="37"/>
      <c r="J5" s="5">
        <f>VLOOKUP(A5,'Winder bobbins'!$A$2:$B$61,2,FALSE)</f>
        <v>249.2</v>
      </c>
      <c r="K5" s="5">
        <f t="shared" si="0"/>
        <v>462.90000000000003</v>
      </c>
      <c r="L5" s="8">
        <f>K5/453.6</f>
        <v>1.0205026455026456</v>
      </c>
      <c r="M5" s="23" t="s">
        <v>71</v>
      </c>
      <c r="N5" s="25"/>
      <c r="O5" s="23"/>
    </row>
    <row r="6" spans="1:15" s="11" customFormat="1" x14ac:dyDescent="0.25">
      <c r="A6" s="9" t="s">
        <v>14</v>
      </c>
      <c r="B6" s="7" t="s">
        <v>105</v>
      </c>
      <c r="C6" s="7"/>
      <c r="D6" s="10">
        <v>810</v>
      </c>
      <c r="E6" s="10">
        <v>24.9</v>
      </c>
      <c r="F6" s="10">
        <v>25</v>
      </c>
      <c r="G6" s="10">
        <v>25.1</v>
      </c>
      <c r="H6" s="68" t="s">
        <v>66</v>
      </c>
      <c r="I6" s="68"/>
      <c r="J6" s="5">
        <f>VLOOKUP(A6,'Winder bobbins'!$A$2:$B$61,2,FALSE)</f>
        <v>255.3</v>
      </c>
      <c r="K6" s="5">
        <f t="shared" si="0"/>
        <v>554.70000000000005</v>
      </c>
      <c r="L6" s="8">
        <f>K6/453.592</f>
        <v>1.2229051658759416</v>
      </c>
      <c r="M6" s="23" t="s">
        <v>71</v>
      </c>
      <c r="N6" s="25" t="s">
        <v>106</v>
      </c>
      <c r="O6" s="25" t="s">
        <v>109</v>
      </c>
    </row>
    <row r="7" spans="1:15" s="11" customFormat="1" x14ac:dyDescent="0.25">
      <c r="A7" s="9" t="s">
        <v>14</v>
      </c>
      <c r="B7" s="7" t="s">
        <v>113</v>
      </c>
      <c r="C7" s="7"/>
      <c r="D7" s="35">
        <v>756.9</v>
      </c>
      <c r="E7" s="35">
        <v>26.1</v>
      </c>
      <c r="F7" s="35">
        <v>26.4</v>
      </c>
      <c r="G7" s="35">
        <v>26.2</v>
      </c>
      <c r="H7" s="68" t="s">
        <v>66</v>
      </c>
      <c r="I7" s="68"/>
      <c r="J7" s="5">
        <f>VLOOKUP(A7,'Winder bobbins'!$A$2:$B$61,2,FALSE)</f>
        <v>255.3</v>
      </c>
      <c r="K7" s="5">
        <f t="shared" si="0"/>
        <v>501.59999999999997</v>
      </c>
      <c r="L7" s="8">
        <f t="shared" ref="L7:L15" si="1">K7/453.6</f>
        <v>1.1058201058201056</v>
      </c>
      <c r="M7" s="23" t="s">
        <v>71</v>
      </c>
      <c r="N7" s="25"/>
      <c r="O7" s="25"/>
    </row>
    <row r="8" spans="1:15" s="11" customFormat="1" x14ac:dyDescent="0.25">
      <c r="A8" s="9" t="s">
        <v>14</v>
      </c>
      <c r="B8" s="7" t="s">
        <v>115</v>
      </c>
      <c r="C8" s="7"/>
      <c r="D8" s="10" t="s">
        <v>70</v>
      </c>
      <c r="E8" s="10">
        <v>28.5</v>
      </c>
      <c r="F8" s="10">
        <v>28.3</v>
      </c>
      <c r="G8" s="10">
        <v>28.2</v>
      </c>
      <c r="H8" s="68" t="s">
        <v>66</v>
      </c>
      <c r="I8" s="68"/>
      <c r="J8" s="5">
        <f>VLOOKUP(A8,'Winder bobbins'!$A$2:$B$61,2,FALSE)</f>
        <v>255.3</v>
      </c>
      <c r="K8" s="5" t="e">
        <f t="shared" si="0"/>
        <v>#VALUE!</v>
      </c>
      <c r="L8" s="8" t="e">
        <f t="shared" si="1"/>
        <v>#VALUE!</v>
      </c>
      <c r="M8" s="23" t="s">
        <v>71</v>
      </c>
      <c r="N8" s="25"/>
      <c r="O8" s="25"/>
    </row>
    <row r="9" spans="1:15" s="11" customFormat="1" x14ac:dyDescent="0.25">
      <c r="A9" s="6" t="s">
        <v>14</v>
      </c>
      <c r="B9" s="7" t="s">
        <v>116</v>
      </c>
      <c r="C9" s="7"/>
      <c r="D9" s="5">
        <v>756.7</v>
      </c>
      <c r="E9" s="5">
        <v>27.1</v>
      </c>
      <c r="F9" s="5">
        <v>27.2</v>
      </c>
      <c r="G9" s="5">
        <v>27.1</v>
      </c>
      <c r="H9" s="37" t="s">
        <v>63</v>
      </c>
      <c r="I9" s="37"/>
      <c r="J9" s="5">
        <f>VLOOKUP(A9,'Winder bobbins'!$A$2:$B$61,2,FALSE)</f>
        <v>255.3</v>
      </c>
      <c r="K9" s="5">
        <f t="shared" si="0"/>
        <v>501.40000000000003</v>
      </c>
      <c r="L9" s="8">
        <f t="shared" si="1"/>
        <v>1.1053791887125222</v>
      </c>
      <c r="M9" s="23" t="s">
        <v>71</v>
      </c>
      <c r="N9" s="25">
        <v>3</v>
      </c>
      <c r="O9" s="25" t="s">
        <v>81</v>
      </c>
    </row>
    <row r="10" spans="1:15" s="11" customFormat="1" x14ac:dyDescent="0.25">
      <c r="A10" s="9" t="s">
        <v>15</v>
      </c>
      <c r="B10" s="7" t="s">
        <v>113</v>
      </c>
      <c r="C10" s="7"/>
      <c r="D10" s="35">
        <v>754.9</v>
      </c>
      <c r="E10" s="35">
        <v>26.3</v>
      </c>
      <c r="F10" s="35">
        <v>25.9</v>
      </c>
      <c r="G10" s="35">
        <v>26.5</v>
      </c>
      <c r="H10" s="68" t="s">
        <v>66</v>
      </c>
      <c r="I10" s="68"/>
      <c r="J10" s="5">
        <f>VLOOKUP(A10,'Winder bobbins'!$A$2:$B$61,2,FALSE)</f>
        <v>253.1</v>
      </c>
      <c r="K10" s="5">
        <f t="shared" si="0"/>
        <v>501.79999999999995</v>
      </c>
      <c r="L10" s="8">
        <f t="shared" si="1"/>
        <v>1.1062610229276895</v>
      </c>
      <c r="M10" s="23" t="s">
        <v>71</v>
      </c>
      <c r="N10" s="25"/>
      <c r="O10" s="25"/>
    </row>
    <row r="11" spans="1:15" s="11" customFormat="1" x14ac:dyDescent="0.25">
      <c r="A11" s="9" t="s">
        <v>15</v>
      </c>
      <c r="B11" s="7" t="s">
        <v>115</v>
      </c>
      <c r="C11" s="7"/>
      <c r="D11" s="10" t="s">
        <v>70</v>
      </c>
      <c r="E11" s="10">
        <v>27.6</v>
      </c>
      <c r="F11" s="10">
        <v>27.9</v>
      </c>
      <c r="G11" s="10">
        <v>27.5</v>
      </c>
      <c r="H11" s="68" t="s">
        <v>66</v>
      </c>
      <c r="I11" s="68"/>
      <c r="J11" s="5">
        <f>VLOOKUP(A11,'Winder bobbins'!$A$2:$B$61,2,FALSE)</f>
        <v>253.1</v>
      </c>
      <c r="K11" s="5" t="e">
        <f t="shared" si="0"/>
        <v>#VALUE!</v>
      </c>
      <c r="L11" s="8" t="e">
        <f t="shared" si="1"/>
        <v>#VALUE!</v>
      </c>
      <c r="M11" s="23" t="s">
        <v>71</v>
      </c>
      <c r="N11" s="25" t="s">
        <v>92</v>
      </c>
      <c r="O11" s="25" t="s">
        <v>94</v>
      </c>
    </row>
    <row r="12" spans="1:15" s="11" customFormat="1" x14ac:dyDescent="0.25">
      <c r="A12" s="6" t="s">
        <v>16</v>
      </c>
      <c r="B12" s="7" t="s">
        <v>115</v>
      </c>
      <c r="C12" s="7"/>
      <c r="D12" s="5">
        <v>756.3</v>
      </c>
      <c r="E12" s="5">
        <v>28.3</v>
      </c>
      <c r="F12" s="5">
        <v>28.5</v>
      </c>
      <c r="G12" s="5">
        <v>28.4</v>
      </c>
      <c r="H12" s="37" t="s">
        <v>63</v>
      </c>
      <c r="I12" s="37"/>
      <c r="J12" s="5">
        <f>VLOOKUP(A12,'Winder bobbins'!$A$2:$B$61,2,FALSE)</f>
        <v>254.6</v>
      </c>
      <c r="K12" s="5">
        <f t="shared" si="0"/>
        <v>501.69999999999993</v>
      </c>
      <c r="L12" s="8">
        <f t="shared" si="1"/>
        <v>1.1060405643738975</v>
      </c>
      <c r="M12" s="23" t="s">
        <v>71</v>
      </c>
      <c r="N12" s="25"/>
      <c r="O12" s="25"/>
    </row>
    <row r="13" spans="1:15" s="11" customFormat="1" x14ac:dyDescent="0.25">
      <c r="A13" s="6" t="s">
        <v>17</v>
      </c>
      <c r="B13" s="7" t="s">
        <v>113</v>
      </c>
      <c r="C13" s="7"/>
      <c r="D13" s="36">
        <v>755.8</v>
      </c>
      <c r="E13" s="36">
        <v>26.8</v>
      </c>
      <c r="F13" s="36">
        <v>25.9</v>
      </c>
      <c r="G13" s="36">
        <v>26.4</v>
      </c>
      <c r="H13" s="68" t="s">
        <v>66</v>
      </c>
      <c r="I13" s="68"/>
      <c r="J13" s="5">
        <f>VLOOKUP(A13,'Winder bobbins'!$A$2:$B$61,2,FALSE)</f>
        <v>253.1</v>
      </c>
      <c r="K13" s="5">
        <f t="shared" si="0"/>
        <v>502.69999999999993</v>
      </c>
      <c r="L13" s="8">
        <f t="shared" si="1"/>
        <v>1.1082451499118164</v>
      </c>
      <c r="M13" s="23" t="s">
        <v>71</v>
      </c>
      <c r="N13" s="25"/>
      <c r="O13" s="25"/>
    </row>
    <row r="14" spans="1:15" x14ac:dyDescent="0.25">
      <c r="A14" s="6" t="s">
        <v>17</v>
      </c>
      <c r="B14" s="7" t="s">
        <v>115</v>
      </c>
      <c r="C14" s="7"/>
      <c r="D14" s="5">
        <v>755.6</v>
      </c>
      <c r="E14" s="5">
        <v>27.8</v>
      </c>
      <c r="F14" s="5">
        <v>27.4</v>
      </c>
      <c r="G14" s="5">
        <v>27.9</v>
      </c>
      <c r="H14" s="37" t="s">
        <v>63</v>
      </c>
      <c r="I14" s="37"/>
      <c r="J14" s="5">
        <f>VLOOKUP(A14,'Winder bobbins'!$A$2:$B$61,2,FALSE)</f>
        <v>253.1</v>
      </c>
      <c r="K14" s="5">
        <f t="shared" ref="K14:K23" si="2">D14-J14</f>
        <v>502.5</v>
      </c>
      <c r="L14" s="8">
        <f t="shared" si="1"/>
        <v>1.1078042328042328</v>
      </c>
      <c r="M14" s="23" t="s">
        <v>71</v>
      </c>
      <c r="N14" s="25"/>
      <c r="O14" s="25"/>
    </row>
    <row r="15" spans="1:15" x14ac:dyDescent="0.25">
      <c r="A15" s="6" t="s">
        <v>17</v>
      </c>
      <c r="B15" s="7" t="s">
        <v>116</v>
      </c>
      <c r="C15" s="7"/>
      <c r="D15" s="5">
        <v>755.6</v>
      </c>
      <c r="E15" s="5">
        <v>27.8</v>
      </c>
      <c r="F15" s="5">
        <v>27.4</v>
      </c>
      <c r="G15" s="5">
        <v>27.9</v>
      </c>
      <c r="H15" s="37" t="s">
        <v>63</v>
      </c>
      <c r="I15" s="37"/>
      <c r="J15" s="5">
        <f>VLOOKUP(A15,'Winder bobbins'!$A$2:$B$61,2,FALSE)</f>
        <v>253.1</v>
      </c>
      <c r="K15" s="5">
        <f t="shared" si="2"/>
        <v>502.5</v>
      </c>
      <c r="L15" s="8">
        <f t="shared" si="1"/>
        <v>1.1078042328042328</v>
      </c>
      <c r="M15" s="23" t="s">
        <v>64</v>
      </c>
      <c r="N15" s="25"/>
      <c r="O15" s="25"/>
    </row>
    <row r="16" spans="1:15" x14ac:dyDescent="0.25">
      <c r="A16" s="6" t="s">
        <v>18</v>
      </c>
      <c r="B16" s="7" t="s">
        <v>105</v>
      </c>
      <c r="C16" s="7"/>
      <c r="D16" s="5">
        <v>814.2</v>
      </c>
      <c r="E16" s="5">
        <v>26</v>
      </c>
      <c r="F16" s="5">
        <v>25.8</v>
      </c>
      <c r="G16" s="5">
        <v>23.2</v>
      </c>
      <c r="H16" s="37" t="s">
        <v>111</v>
      </c>
      <c r="I16" s="37"/>
      <c r="J16" s="5">
        <v>255.1</v>
      </c>
      <c r="K16" s="5">
        <f t="shared" si="2"/>
        <v>559.1</v>
      </c>
      <c r="L16" s="8">
        <f>K16/453.592</f>
        <v>1.23260551332475</v>
      </c>
      <c r="M16" s="23" t="s">
        <v>71</v>
      </c>
      <c r="N16" s="25" t="s">
        <v>106</v>
      </c>
      <c r="O16" s="25" t="s">
        <v>110</v>
      </c>
    </row>
    <row r="17" spans="1:15" x14ac:dyDescent="0.25">
      <c r="A17" s="6" t="s">
        <v>18</v>
      </c>
      <c r="B17" s="7" t="s">
        <v>115</v>
      </c>
      <c r="C17" s="7"/>
      <c r="D17" s="5">
        <v>759.5</v>
      </c>
      <c r="E17" s="5">
        <v>28.3</v>
      </c>
      <c r="F17" s="5">
        <v>28.2</v>
      </c>
      <c r="G17" s="5">
        <v>28.3</v>
      </c>
      <c r="H17" s="37" t="s">
        <v>67</v>
      </c>
      <c r="I17" s="37"/>
      <c r="J17" s="5">
        <f>VLOOKUP(A17,'Winder bobbins'!$A$2:$B$61,2,FALSE)</f>
        <v>254.7</v>
      </c>
      <c r="K17" s="5">
        <f t="shared" si="2"/>
        <v>504.8</v>
      </c>
      <c r="L17" s="8">
        <f>K17/453.6</f>
        <v>1.1128747795414462</v>
      </c>
      <c r="M17" s="23" t="s">
        <v>71</v>
      </c>
      <c r="N17" s="25"/>
      <c r="O17" s="25"/>
    </row>
    <row r="18" spans="1:15" s="11" customFormat="1" x14ac:dyDescent="0.25">
      <c r="A18" s="9" t="s">
        <v>19</v>
      </c>
      <c r="B18" s="7" t="s">
        <v>105</v>
      </c>
      <c r="C18" s="7"/>
      <c r="D18" s="10">
        <v>814.3</v>
      </c>
      <c r="E18" s="10"/>
      <c r="F18" s="10"/>
      <c r="G18" s="10"/>
      <c r="H18" s="68"/>
      <c r="I18" s="68"/>
      <c r="J18" s="5">
        <v>255.1</v>
      </c>
      <c r="K18" s="5">
        <f t="shared" si="2"/>
        <v>559.19999999999993</v>
      </c>
      <c r="L18" s="8">
        <f>K18/453.592</f>
        <v>1.2328259757667683</v>
      </c>
      <c r="N18" s="25"/>
      <c r="O18" s="23" t="s">
        <v>117</v>
      </c>
    </row>
    <row r="19" spans="1:15" s="11" customFormat="1" x14ac:dyDescent="0.25">
      <c r="A19" s="9" t="s">
        <v>19</v>
      </c>
      <c r="B19" s="7" t="s">
        <v>115</v>
      </c>
      <c r="C19" s="7"/>
      <c r="D19" s="10" t="s">
        <v>70</v>
      </c>
      <c r="E19" s="10">
        <v>27.9</v>
      </c>
      <c r="F19" s="10">
        <v>28.1</v>
      </c>
      <c r="G19" s="10">
        <v>28.1</v>
      </c>
      <c r="H19" s="68" t="s">
        <v>66</v>
      </c>
      <c r="I19" s="68"/>
      <c r="J19" s="5">
        <f>VLOOKUP(A19,'Winder bobbins'!$A$2:$B$61,2,FALSE)</f>
        <v>254.8</v>
      </c>
      <c r="K19" s="5" t="e">
        <f t="shared" si="2"/>
        <v>#VALUE!</v>
      </c>
      <c r="L19" s="8" t="e">
        <f>K19/453.6</f>
        <v>#VALUE!</v>
      </c>
      <c r="M19" s="23" t="s">
        <v>71</v>
      </c>
      <c r="N19" s="25"/>
      <c r="O19" s="25"/>
    </row>
    <row r="20" spans="1:15" x14ac:dyDescent="0.25">
      <c r="A20" s="9" t="s">
        <v>20</v>
      </c>
      <c r="B20" s="7" t="s">
        <v>105</v>
      </c>
      <c r="C20" s="7"/>
      <c r="D20" s="10">
        <v>814.6</v>
      </c>
      <c r="E20" s="10"/>
      <c r="F20" s="10"/>
      <c r="G20" s="10"/>
      <c r="H20" s="68"/>
      <c r="I20" s="68"/>
      <c r="J20" s="5">
        <v>255.7</v>
      </c>
      <c r="K20" s="5">
        <f t="shared" si="2"/>
        <v>558.90000000000009</v>
      </c>
      <c r="L20" s="8">
        <f>K20/453.592</f>
        <v>1.2321645884407135</v>
      </c>
      <c r="M20" s="23"/>
      <c r="N20" s="25"/>
      <c r="O20" s="25"/>
    </row>
    <row r="21" spans="1:15" x14ac:dyDescent="0.25">
      <c r="A21" s="9" t="s">
        <v>20</v>
      </c>
      <c r="B21" s="7" t="s">
        <v>115</v>
      </c>
      <c r="C21" s="7"/>
      <c r="D21" s="10" t="s">
        <v>70</v>
      </c>
      <c r="E21" s="10">
        <v>27.6</v>
      </c>
      <c r="F21" s="10">
        <v>27.7</v>
      </c>
      <c r="G21" s="10">
        <v>27.7</v>
      </c>
      <c r="H21" s="68" t="s">
        <v>66</v>
      </c>
      <c r="I21" s="68"/>
      <c r="J21" s="5">
        <f>VLOOKUP(A21,'Winder bobbins'!$A$2:$B$61,2,FALSE)</f>
        <v>255.6</v>
      </c>
      <c r="K21" s="5" t="e">
        <f t="shared" si="2"/>
        <v>#VALUE!</v>
      </c>
      <c r="L21" s="8" t="e">
        <f t="shared" ref="L21:L38" si="3">K21/453.6</f>
        <v>#VALUE!</v>
      </c>
      <c r="M21" s="23" t="s">
        <v>71</v>
      </c>
      <c r="N21" s="25"/>
      <c r="O21" s="25"/>
    </row>
    <row r="22" spans="1:15" x14ac:dyDescent="0.25">
      <c r="A22" s="6" t="s">
        <v>20</v>
      </c>
      <c r="B22" s="7" t="s">
        <v>116</v>
      </c>
      <c r="C22" s="7"/>
      <c r="D22" s="5">
        <v>756</v>
      </c>
      <c r="E22" s="5">
        <v>25.8</v>
      </c>
      <c r="F22" s="5">
        <v>26.2</v>
      </c>
      <c r="G22" s="5">
        <v>26</v>
      </c>
      <c r="H22" s="37" t="s">
        <v>63</v>
      </c>
      <c r="I22" s="37"/>
      <c r="J22" s="5">
        <f>VLOOKUP(A22,'Winder bobbins'!$A$2:$B$61,2,FALSE)</f>
        <v>255.6</v>
      </c>
      <c r="K22" s="5">
        <f t="shared" si="2"/>
        <v>500.4</v>
      </c>
      <c r="L22" s="8">
        <f t="shared" si="3"/>
        <v>1.103174603174603</v>
      </c>
      <c r="M22" s="23" t="s">
        <v>71</v>
      </c>
      <c r="N22" s="25"/>
      <c r="O22" s="25"/>
    </row>
    <row r="23" spans="1:15" x14ac:dyDescent="0.25">
      <c r="A23" s="6" t="s">
        <v>2</v>
      </c>
      <c r="B23" s="7" t="s">
        <v>115</v>
      </c>
      <c r="C23" s="7"/>
      <c r="D23" s="5">
        <v>756.6</v>
      </c>
      <c r="E23" s="5">
        <v>27.4</v>
      </c>
      <c r="F23" s="5">
        <v>27.2</v>
      </c>
      <c r="G23" s="5">
        <v>27.8</v>
      </c>
      <c r="H23" s="37" t="s">
        <v>63</v>
      </c>
      <c r="I23" s="37"/>
      <c r="J23" s="5">
        <f>VLOOKUP(A23,'Winder bobbins'!$A$2:$B$61,2,FALSE)</f>
        <v>254.9</v>
      </c>
      <c r="K23" s="5">
        <f t="shared" si="2"/>
        <v>501.70000000000005</v>
      </c>
      <c r="L23" s="8">
        <f t="shared" si="3"/>
        <v>1.1060405643738977</v>
      </c>
      <c r="M23" s="23" t="s">
        <v>71</v>
      </c>
      <c r="N23" s="25">
        <v>2</v>
      </c>
      <c r="O23" s="25" t="s">
        <v>82</v>
      </c>
    </row>
    <row r="24" spans="1:15" x14ac:dyDescent="0.25">
      <c r="A24" s="9" t="s">
        <v>3</v>
      </c>
      <c r="B24" s="7" t="s">
        <v>113</v>
      </c>
      <c r="C24" s="7"/>
      <c r="D24" s="35">
        <v>756.4</v>
      </c>
      <c r="E24" s="35">
        <v>26.3</v>
      </c>
      <c r="F24" s="35">
        <v>26.1</v>
      </c>
      <c r="G24" s="35">
        <v>26.1</v>
      </c>
      <c r="H24" s="68" t="s">
        <v>66</v>
      </c>
      <c r="I24" s="68"/>
      <c r="J24" s="5">
        <f>VLOOKUP(A23,'Winder bobbins'!$A$2:$B$61,2,FALSE)</f>
        <v>254.9</v>
      </c>
      <c r="K24" s="5">
        <f>D24-J24</f>
        <v>501.5</v>
      </c>
      <c r="L24" s="8">
        <f t="shared" si="3"/>
        <v>1.1055996472663139</v>
      </c>
      <c r="M24" s="23" t="s">
        <v>71</v>
      </c>
      <c r="N24" s="25"/>
      <c r="O24" s="25"/>
    </row>
    <row r="25" spans="1:15" x14ac:dyDescent="0.25">
      <c r="A25" s="9" t="s">
        <v>3</v>
      </c>
      <c r="B25" s="7" t="s">
        <v>115</v>
      </c>
      <c r="C25" s="7"/>
      <c r="D25" s="10" t="s">
        <v>70</v>
      </c>
      <c r="E25" s="10">
        <v>27.3</v>
      </c>
      <c r="F25" s="10">
        <v>27.8</v>
      </c>
      <c r="G25" s="10">
        <v>27.6</v>
      </c>
      <c r="H25" s="68" t="s">
        <v>66</v>
      </c>
      <c r="I25" s="68"/>
      <c r="J25" s="5">
        <f>VLOOKUP(A25,'Winder bobbins'!$A$2:$B$61,2,FALSE)</f>
        <v>254.2</v>
      </c>
      <c r="K25" s="5" t="e">
        <f>D25-J26</f>
        <v>#VALUE!</v>
      </c>
      <c r="L25" s="8" t="e">
        <f t="shared" si="3"/>
        <v>#VALUE!</v>
      </c>
      <c r="M25" s="23" t="s">
        <v>71</v>
      </c>
      <c r="N25" s="25" t="s">
        <v>92</v>
      </c>
      <c r="O25" s="25" t="s">
        <v>93</v>
      </c>
    </row>
    <row r="26" spans="1:15" x14ac:dyDescent="0.25">
      <c r="A26" s="6" t="s">
        <v>4</v>
      </c>
      <c r="B26" s="7" t="s">
        <v>113</v>
      </c>
      <c r="C26" s="7"/>
      <c r="D26" s="36">
        <v>756.6</v>
      </c>
      <c r="E26" s="36">
        <v>26.9</v>
      </c>
      <c r="F26" s="36">
        <v>26.9</v>
      </c>
      <c r="G26" s="36">
        <v>26.3</v>
      </c>
      <c r="H26" s="68" t="s">
        <v>66</v>
      </c>
      <c r="I26" s="68"/>
      <c r="J26" s="5">
        <f>VLOOKUP(A26,'Winder bobbins'!$A$2:$B$61,2,FALSE)</f>
        <v>253.8</v>
      </c>
      <c r="K26" s="5">
        <f t="shared" ref="K26:K38" si="4">D26-J26</f>
        <v>502.8</v>
      </c>
      <c r="L26" s="8">
        <f t="shared" si="3"/>
        <v>1.1084656084656084</v>
      </c>
      <c r="M26" s="23" t="s">
        <v>71</v>
      </c>
      <c r="N26" s="25"/>
      <c r="O26" s="25"/>
    </row>
    <row r="27" spans="1:15" x14ac:dyDescent="0.25">
      <c r="A27" s="6" t="s">
        <v>4</v>
      </c>
      <c r="B27" s="7" t="s">
        <v>115</v>
      </c>
      <c r="C27" s="7"/>
      <c r="D27" s="5">
        <v>756.5</v>
      </c>
      <c r="E27" s="5">
        <v>28.8</v>
      </c>
      <c r="F27" s="5">
        <v>28.4</v>
      </c>
      <c r="G27" s="5">
        <v>28.3</v>
      </c>
      <c r="H27" s="37" t="s">
        <v>63</v>
      </c>
      <c r="I27" s="37"/>
      <c r="J27" s="5">
        <f>VLOOKUP(A27,'Winder bobbins'!$A$2:$B$61,2,FALSE)</f>
        <v>253.8</v>
      </c>
      <c r="K27" s="5">
        <f t="shared" si="4"/>
        <v>502.7</v>
      </c>
      <c r="L27" s="8">
        <f t="shared" si="3"/>
        <v>1.1082451499118164</v>
      </c>
      <c r="M27" s="23" t="s">
        <v>71</v>
      </c>
      <c r="N27" s="25"/>
      <c r="O27" s="25"/>
    </row>
    <row r="28" spans="1:15" x14ac:dyDescent="0.25">
      <c r="A28" s="6" t="s">
        <v>5</v>
      </c>
      <c r="B28" s="7" t="s">
        <v>113</v>
      </c>
      <c r="C28" s="7"/>
      <c r="D28" s="36">
        <v>755.2</v>
      </c>
      <c r="E28" s="36">
        <v>25.9</v>
      </c>
      <c r="F28" s="36">
        <v>26.6</v>
      </c>
      <c r="G28" s="36">
        <v>26.2</v>
      </c>
      <c r="H28" s="68" t="s">
        <v>66</v>
      </c>
      <c r="I28" s="68"/>
      <c r="J28" s="5">
        <f>VLOOKUP(A28,'Winder bobbins'!$A$2:$B$61,2,FALSE)</f>
        <v>253</v>
      </c>
      <c r="K28" s="5">
        <f t="shared" si="4"/>
        <v>502.20000000000005</v>
      </c>
      <c r="L28" s="8">
        <f t="shared" si="3"/>
        <v>1.1071428571428572</v>
      </c>
      <c r="M28" s="23" t="s">
        <v>71</v>
      </c>
      <c r="N28" s="25"/>
      <c r="O28" s="25"/>
    </row>
    <row r="29" spans="1:15" x14ac:dyDescent="0.25">
      <c r="A29" s="6" t="s">
        <v>5</v>
      </c>
      <c r="B29" s="7" t="s">
        <v>115</v>
      </c>
      <c r="C29" s="7"/>
      <c r="D29" s="5">
        <v>754.5</v>
      </c>
      <c r="E29" s="5">
        <v>27.7</v>
      </c>
      <c r="F29" s="5">
        <v>27.6</v>
      </c>
      <c r="G29" s="5">
        <v>27.6</v>
      </c>
      <c r="H29" s="37" t="s">
        <v>63</v>
      </c>
      <c r="I29" s="37"/>
      <c r="J29" s="5">
        <f>VLOOKUP(A29,'Winder bobbins'!$A$2:$B$61,2,FALSE)</f>
        <v>253</v>
      </c>
      <c r="K29" s="5">
        <f t="shared" si="4"/>
        <v>501.5</v>
      </c>
      <c r="L29" s="8">
        <f t="shared" si="3"/>
        <v>1.1055996472663139</v>
      </c>
      <c r="M29" s="23" t="s">
        <v>71</v>
      </c>
      <c r="N29" s="25">
        <v>2</v>
      </c>
      <c r="O29" s="25" t="s">
        <v>83</v>
      </c>
    </row>
    <row r="30" spans="1:15" x14ac:dyDescent="0.25">
      <c r="A30" s="9" t="s">
        <v>6</v>
      </c>
      <c r="B30" s="7" t="s">
        <v>113</v>
      </c>
      <c r="C30" s="7"/>
      <c r="D30" s="35">
        <v>756.6</v>
      </c>
      <c r="E30" s="35">
        <v>26.2</v>
      </c>
      <c r="F30" s="35">
        <v>26</v>
      </c>
      <c r="G30" s="35">
        <v>25.8</v>
      </c>
      <c r="H30" s="68" t="s">
        <v>66</v>
      </c>
      <c r="I30" s="68"/>
      <c r="J30" s="5">
        <f>VLOOKUP(A30,'Winder bobbins'!$A$2:$B$61,2,FALSE)</f>
        <v>254.9</v>
      </c>
      <c r="K30" s="5">
        <f t="shared" si="4"/>
        <v>501.70000000000005</v>
      </c>
      <c r="L30" s="8">
        <f t="shared" si="3"/>
        <v>1.1060405643738977</v>
      </c>
      <c r="M30" s="23" t="s">
        <v>71</v>
      </c>
      <c r="N30" s="25"/>
      <c r="O30" s="25"/>
    </row>
    <row r="31" spans="1:15" x14ac:dyDescent="0.25">
      <c r="A31" s="9" t="s">
        <v>6</v>
      </c>
      <c r="B31" s="7" t="s">
        <v>115</v>
      </c>
      <c r="C31" s="7"/>
      <c r="D31" s="10" t="s">
        <v>70</v>
      </c>
      <c r="E31" s="10">
        <v>26.9</v>
      </c>
      <c r="F31" s="10">
        <v>27.5</v>
      </c>
      <c r="G31" s="10">
        <v>27.5</v>
      </c>
      <c r="H31" s="68" t="s">
        <v>66</v>
      </c>
      <c r="I31" s="68"/>
      <c r="J31" s="5">
        <f>VLOOKUP(A31,'Winder bobbins'!$A$2:$B$61,2,FALSE)</f>
        <v>254.9</v>
      </c>
      <c r="K31" s="5" t="e">
        <f t="shared" si="4"/>
        <v>#VALUE!</v>
      </c>
      <c r="L31" s="8" t="e">
        <f t="shared" si="3"/>
        <v>#VALUE!</v>
      </c>
      <c r="M31" s="23" t="s">
        <v>71</v>
      </c>
      <c r="N31" s="25"/>
      <c r="O31" s="25"/>
    </row>
    <row r="32" spans="1:15" x14ac:dyDescent="0.25">
      <c r="A32" s="6" t="s">
        <v>6</v>
      </c>
      <c r="B32" s="7" t="s">
        <v>116</v>
      </c>
      <c r="C32" s="7"/>
      <c r="D32" s="5">
        <v>799.21084399999995</v>
      </c>
      <c r="E32" s="5">
        <v>27.4</v>
      </c>
      <c r="F32" s="5">
        <v>26.4</v>
      </c>
      <c r="G32" s="5">
        <v>27.4</v>
      </c>
      <c r="H32" s="37" t="s">
        <v>67</v>
      </c>
      <c r="I32" s="37"/>
      <c r="J32" s="5">
        <f>VLOOKUP(A32,'Winder bobbins'!$A$2:$B$61,2,FALSE)</f>
        <v>254.9</v>
      </c>
      <c r="K32" s="5">
        <f t="shared" si="4"/>
        <v>544.31084399999997</v>
      </c>
      <c r="L32" s="8">
        <f t="shared" si="3"/>
        <v>1.1999798148148146</v>
      </c>
      <c r="M32" s="23" t="s">
        <v>71</v>
      </c>
      <c r="N32" s="25" t="s">
        <v>106</v>
      </c>
      <c r="O32" s="25" t="s">
        <v>107</v>
      </c>
    </row>
    <row r="33" spans="1:15" x14ac:dyDescent="0.25">
      <c r="A33" s="9" t="s">
        <v>7</v>
      </c>
      <c r="B33" s="7" t="s">
        <v>115</v>
      </c>
      <c r="C33" s="7"/>
      <c r="D33" s="10" t="s">
        <v>70</v>
      </c>
      <c r="E33" s="10">
        <v>27.7</v>
      </c>
      <c r="F33" s="10">
        <v>27.3</v>
      </c>
      <c r="G33" s="10">
        <v>27.6</v>
      </c>
      <c r="H33" s="68" t="s">
        <v>66</v>
      </c>
      <c r="I33" s="68"/>
      <c r="J33" s="5">
        <f>VLOOKUP(A33,'Winder bobbins'!$A$2:$B$61,2,FALSE)</f>
        <v>254.9</v>
      </c>
      <c r="K33" s="5" t="e">
        <f t="shared" si="4"/>
        <v>#VALUE!</v>
      </c>
      <c r="L33" s="8" t="e">
        <f t="shared" si="3"/>
        <v>#VALUE!</v>
      </c>
      <c r="M33" s="23" t="s">
        <v>71</v>
      </c>
      <c r="N33" s="25" t="s">
        <v>92</v>
      </c>
      <c r="O33" s="25" t="s">
        <v>91</v>
      </c>
    </row>
    <row r="34" spans="1:15" x14ac:dyDescent="0.25">
      <c r="A34" s="6" t="s">
        <v>8</v>
      </c>
      <c r="B34" s="7" t="s">
        <v>113</v>
      </c>
      <c r="C34" s="7"/>
      <c r="D34" s="36">
        <v>757.1</v>
      </c>
      <c r="E34" s="36">
        <v>25.4</v>
      </c>
      <c r="F34" s="36">
        <v>25.9</v>
      </c>
      <c r="G34" s="36">
        <v>25.8</v>
      </c>
      <c r="H34" s="68" t="s">
        <v>66</v>
      </c>
      <c r="I34" s="68"/>
      <c r="J34" s="5">
        <f>VLOOKUP(A34,'Winder bobbins'!$A$2:$B$61,2,FALSE)</f>
        <v>255</v>
      </c>
      <c r="K34" s="5">
        <f t="shared" si="4"/>
        <v>502.1</v>
      </c>
      <c r="L34" s="8">
        <f t="shared" si="3"/>
        <v>1.1069223985890653</v>
      </c>
      <c r="M34" s="23" t="s">
        <v>71</v>
      </c>
      <c r="N34" s="25"/>
      <c r="O34" s="25"/>
    </row>
    <row r="35" spans="1:15" x14ac:dyDescent="0.25">
      <c r="A35" s="6" t="s">
        <v>8</v>
      </c>
      <c r="B35" s="7" t="s">
        <v>115</v>
      </c>
      <c r="C35" s="7"/>
      <c r="D35" s="5">
        <v>756.4</v>
      </c>
      <c r="E35" s="5">
        <v>28.1</v>
      </c>
      <c r="F35" s="5">
        <v>27.7</v>
      </c>
      <c r="G35" s="5">
        <v>27.9</v>
      </c>
      <c r="H35" s="37" t="s">
        <v>63</v>
      </c>
      <c r="I35" s="37"/>
      <c r="J35" s="5">
        <f>VLOOKUP(A35,'Winder bobbins'!$A$2:$B$61,2,FALSE)</f>
        <v>255</v>
      </c>
      <c r="K35" s="5">
        <f t="shared" si="4"/>
        <v>501.4</v>
      </c>
      <c r="L35" s="8">
        <f t="shared" si="3"/>
        <v>1.1053791887125219</v>
      </c>
      <c r="M35" s="23" t="s">
        <v>71</v>
      </c>
      <c r="N35" s="25"/>
      <c r="O35" s="25"/>
    </row>
    <row r="36" spans="1:15" x14ac:dyDescent="0.25">
      <c r="A36" s="9" t="s">
        <v>9</v>
      </c>
      <c r="B36" s="7" t="s">
        <v>115</v>
      </c>
      <c r="C36" s="7"/>
      <c r="D36" s="10" t="s">
        <v>70</v>
      </c>
      <c r="E36" s="10">
        <v>26.9</v>
      </c>
      <c r="F36" s="10">
        <v>26.8</v>
      </c>
      <c r="G36" s="10">
        <v>27</v>
      </c>
      <c r="H36" s="68" t="s">
        <v>66</v>
      </c>
      <c r="I36" s="68"/>
      <c r="J36" s="5">
        <f>VLOOKUP(A36,'Winder bobbins'!$A$2:$B$61,2,FALSE)</f>
        <v>255.7</v>
      </c>
      <c r="K36" s="5" t="e">
        <f t="shared" si="4"/>
        <v>#VALUE!</v>
      </c>
      <c r="L36" s="8" t="e">
        <f t="shared" si="3"/>
        <v>#VALUE!</v>
      </c>
      <c r="M36" s="23" t="s">
        <v>71</v>
      </c>
      <c r="N36" s="25"/>
      <c r="O36" s="25"/>
    </row>
    <row r="37" spans="1:15" x14ac:dyDescent="0.25">
      <c r="A37" s="6" t="s">
        <v>9</v>
      </c>
      <c r="B37" s="7" t="s">
        <v>116</v>
      </c>
      <c r="C37" s="7"/>
      <c r="D37" s="5">
        <v>757.8</v>
      </c>
      <c r="E37" s="5">
        <v>26.7</v>
      </c>
      <c r="F37" s="5">
        <v>26.3</v>
      </c>
      <c r="G37" s="5">
        <v>26.6</v>
      </c>
      <c r="H37" s="37" t="s">
        <v>63</v>
      </c>
      <c r="I37" s="37"/>
      <c r="J37" s="5">
        <f>VLOOKUP(A37,'Winder bobbins'!$A$2:$B$61,2,FALSE)</f>
        <v>255.7</v>
      </c>
      <c r="K37" s="5">
        <f t="shared" si="4"/>
        <v>502.09999999999997</v>
      </c>
      <c r="L37" s="8">
        <f t="shared" si="3"/>
        <v>1.106922398589065</v>
      </c>
      <c r="M37" s="23" t="s">
        <v>64</v>
      </c>
      <c r="N37" s="25"/>
      <c r="O37" s="25"/>
    </row>
    <row r="38" spans="1:15" x14ac:dyDescent="0.25">
      <c r="A38" s="6" t="s">
        <v>10</v>
      </c>
      <c r="B38" s="7" t="s">
        <v>113</v>
      </c>
      <c r="C38" s="7"/>
      <c r="D38" s="36">
        <v>757.8</v>
      </c>
      <c r="E38" s="36">
        <v>26.6</v>
      </c>
      <c r="F38" s="36">
        <v>25.8</v>
      </c>
      <c r="G38" s="36">
        <v>26.3</v>
      </c>
      <c r="H38" s="68" t="s">
        <v>66</v>
      </c>
      <c r="I38" s="68"/>
      <c r="J38" s="5">
        <f>VLOOKUP(A38,'Winder bobbins'!$A$2:$B$61,2,FALSE)</f>
        <v>254.3</v>
      </c>
      <c r="K38" s="5">
        <f t="shared" si="4"/>
        <v>503.49999999999994</v>
      </c>
      <c r="L38" s="8">
        <f t="shared" si="3"/>
        <v>1.1100088183421515</v>
      </c>
      <c r="M38" s="23" t="s">
        <v>71</v>
      </c>
      <c r="N38" s="25"/>
      <c r="O38" s="25"/>
    </row>
    <row r="39" spans="1:15" x14ac:dyDescent="0.25">
      <c r="A39" s="6" t="s">
        <v>10</v>
      </c>
      <c r="B39" s="7" t="s">
        <v>115</v>
      </c>
      <c r="C39" s="7"/>
      <c r="D39" s="5">
        <v>759.1</v>
      </c>
      <c r="E39" s="5">
        <v>28</v>
      </c>
      <c r="F39" s="5">
        <v>28</v>
      </c>
      <c r="G39" s="5">
        <v>28.3</v>
      </c>
      <c r="H39" s="37" t="s">
        <v>63</v>
      </c>
      <c r="I39" s="37"/>
      <c r="J39" s="5">
        <f>VLOOKUP(A39,'Winder bobbins'!$A$2:$B$61,2,FALSE)</f>
        <v>254.3</v>
      </c>
      <c r="K39" s="5">
        <f t="shared" ref="K39:K70" si="5">D39-J39</f>
        <v>504.8</v>
      </c>
      <c r="L39" s="8">
        <f t="shared" ref="L39:L48" si="6">K39/453.6</f>
        <v>1.1128747795414462</v>
      </c>
      <c r="M39" s="23" t="s">
        <v>71</v>
      </c>
      <c r="N39" s="25" t="s">
        <v>84</v>
      </c>
      <c r="O39" s="25" t="s">
        <v>85</v>
      </c>
    </row>
    <row r="40" spans="1:15" x14ac:dyDescent="0.25">
      <c r="A40" s="6" t="s">
        <v>21</v>
      </c>
      <c r="B40" s="7" t="s">
        <v>116</v>
      </c>
      <c r="C40" s="7"/>
      <c r="D40" s="5">
        <f t="shared" ref="D40:D48" si="7">J40+CONVERT(1.2,"lbm","g")</f>
        <v>800.410844</v>
      </c>
      <c r="E40" s="5">
        <v>26.1</v>
      </c>
      <c r="F40" s="5">
        <v>26.2</v>
      </c>
      <c r="G40" s="5">
        <v>25.5</v>
      </c>
      <c r="H40" s="37" t="s">
        <v>63</v>
      </c>
      <c r="I40" s="37"/>
      <c r="J40" s="5">
        <f>VLOOKUP(A40,'Winder bobbins'!$A$2:$B$61,2,FALSE)</f>
        <v>256.10000000000002</v>
      </c>
      <c r="K40" s="5">
        <f t="shared" si="5"/>
        <v>544.31084399999997</v>
      </c>
      <c r="L40" s="8">
        <f t="shared" si="6"/>
        <v>1.1999798148148146</v>
      </c>
      <c r="M40" s="23" t="s">
        <v>64</v>
      </c>
      <c r="N40" s="25"/>
      <c r="O40" s="25"/>
    </row>
    <row r="41" spans="1:15" x14ac:dyDescent="0.25">
      <c r="A41" s="6" t="s">
        <v>22</v>
      </c>
      <c r="B41" s="7" t="s">
        <v>116</v>
      </c>
      <c r="C41" s="7"/>
      <c r="D41" s="5">
        <f t="shared" si="7"/>
        <v>800.71084399999995</v>
      </c>
      <c r="E41" s="5">
        <v>26</v>
      </c>
      <c r="F41" s="5">
        <v>26.2</v>
      </c>
      <c r="G41" s="5">
        <v>26.3</v>
      </c>
      <c r="H41" s="37" t="s">
        <v>63</v>
      </c>
      <c r="I41" s="37"/>
      <c r="J41" s="5">
        <f>VLOOKUP(A41,'Winder bobbins'!$A$2:$B$61,2,FALSE)</f>
        <v>256.39999999999998</v>
      </c>
      <c r="K41" s="5">
        <f t="shared" si="5"/>
        <v>544.31084399999997</v>
      </c>
      <c r="L41" s="8">
        <f t="shared" si="6"/>
        <v>1.1999798148148146</v>
      </c>
      <c r="M41" s="23" t="s">
        <v>64</v>
      </c>
      <c r="N41" s="25"/>
      <c r="O41" s="25"/>
    </row>
    <row r="42" spans="1:15" x14ac:dyDescent="0.25">
      <c r="A42" s="6" t="s">
        <v>23</v>
      </c>
      <c r="B42" s="7" t="s">
        <v>116</v>
      </c>
      <c r="C42" s="7"/>
      <c r="D42" s="5">
        <f t="shared" si="7"/>
        <v>800.81084399999997</v>
      </c>
      <c r="E42" s="5">
        <v>26.8</v>
      </c>
      <c r="F42" s="5">
        <v>27.1</v>
      </c>
      <c r="G42" s="5">
        <v>27</v>
      </c>
      <c r="H42" s="37" t="s">
        <v>63</v>
      </c>
      <c r="I42" s="37"/>
      <c r="J42" s="5">
        <f>VLOOKUP(A42,'Winder bobbins'!$A$2:$B$61,2,FALSE)</f>
        <v>256.5</v>
      </c>
      <c r="K42" s="5">
        <f t="shared" si="5"/>
        <v>544.31084399999997</v>
      </c>
      <c r="L42" s="8">
        <f t="shared" si="6"/>
        <v>1.1999798148148146</v>
      </c>
      <c r="M42" s="23" t="s">
        <v>64</v>
      </c>
      <c r="N42" s="25"/>
      <c r="O42" s="25"/>
    </row>
    <row r="43" spans="1:15" x14ac:dyDescent="0.25">
      <c r="A43" s="6" t="s">
        <v>24</v>
      </c>
      <c r="B43" s="7" t="s">
        <v>116</v>
      </c>
      <c r="C43" s="7"/>
      <c r="D43" s="5">
        <f t="shared" si="7"/>
        <v>801.31084399999997</v>
      </c>
      <c r="E43" s="5">
        <v>26.5</v>
      </c>
      <c r="F43" s="5">
        <v>26.6</v>
      </c>
      <c r="G43" s="5">
        <v>26.8</v>
      </c>
      <c r="H43" s="37" t="s">
        <v>63</v>
      </c>
      <c r="I43" s="37"/>
      <c r="J43" s="5">
        <f>VLOOKUP(A43,'Winder bobbins'!$A$2:$B$61,2,FALSE)</f>
        <v>257</v>
      </c>
      <c r="K43" s="5">
        <f t="shared" si="5"/>
        <v>544.31084399999997</v>
      </c>
      <c r="L43" s="8">
        <f t="shared" si="6"/>
        <v>1.1999798148148146</v>
      </c>
      <c r="M43" s="23" t="s">
        <v>71</v>
      </c>
      <c r="N43" s="25"/>
      <c r="O43" s="25"/>
    </row>
    <row r="44" spans="1:15" x14ac:dyDescent="0.25">
      <c r="A44" s="6" t="s">
        <v>25</v>
      </c>
      <c r="B44" s="7" t="s">
        <v>116</v>
      </c>
      <c r="C44" s="7"/>
      <c r="D44" s="5">
        <f t="shared" si="7"/>
        <v>801.71084399999995</v>
      </c>
      <c r="E44" s="5">
        <v>26.7</v>
      </c>
      <c r="F44" s="5">
        <v>26.4</v>
      </c>
      <c r="G44" s="5">
        <v>27.1</v>
      </c>
      <c r="H44" s="37" t="s">
        <v>63</v>
      </c>
      <c r="I44" s="37"/>
      <c r="J44" s="5">
        <f>VLOOKUP(A44,'Winder bobbins'!$A$2:$B$61,2,FALSE)</f>
        <v>257.39999999999998</v>
      </c>
      <c r="K44" s="5">
        <f t="shared" si="5"/>
        <v>544.31084399999997</v>
      </c>
      <c r="L44" s="8">
        <f t="shared" si="6"/>
        <v>1.1999798148148146</v>
      </c>
      <c r="M44" s="23" t="s">
        <v>64</v>
      </c>
      <c r="N44" s="25"/>
      <c r="O44" s="25"/>
    </row>
    <row r="45" spans="1:15" x14ac:dyDescent="0.25">
      <c r="A45" s="6" t="s">
        <v>26</v>
      </c>
      <c r="B45" s="7" t="s">
        <v>116</v>
      </c>
      <c r="C45" s="7"/>
      <c r="D45" s="5">
        <f t="shared" si="7"/>
        <v>801.01084399999991</v>
      </c>
      <c r="E45" s="5">
        <v>26</v>
      </c>
      <c r="F45" s="5">
        <v>25.9</v>
      </c>
      <c r="G45" s="5">
        <v>26.1</v>
      </c>
      <c r="H45" s="37" t="s">
        <v>63</v>
      </c>
      <c r="I45" s="37"/>
      <c r="J45" s="5">
        <f>VLOOKUP(A45,'Winder bobbins'!$A$2:$B$61,2,FALSE)</f>
        <v>256.7</v>
      </c>
      <c r="K45" s="5">
        <f t="shared" si="5"/>
        <v>544.31084399999986</v>
      </c>
      <c r="L45" s="8">
        <f t="shared" si="6"/>
        <v>1.1999798148148144</v>
      </c>
      <c r="M45" s="23" t="s">
        <v>64</v>
      </c>
      <c r="N45" s="25"/>
      <c r="O45" s="25"/>
    </row>
    <row r="46" spans="1:15" x14ac:dyDescent="0.25">
      <c r="A46" s="6" t="s">
        <v>27</v>
      </c>
      <c r="B46" s="7" t="s">
        <v>116</v>
      </c>
      <c r="C46" s="7"/>
      <c r="D46" s="5">
        <f t="shared" si="7"/>
        <v>800.81084399999997</v>
      </c>
      <c r="E46" s="5">
        <v>26.1</v>
      </c>
      <c r="F46" s="5">
        <v>26.2</v>
      </c>
      <c r="G46" s="5">
        <v>26.6</v>
      </c>
      <c r="H46" s="37" t="s">
        <v>63</v>
      </c>
      <c r="I46" s="37"/>
      <c r="J46" s="5">
        <f>VLOOKUP(A46,'Winder bobbins'!$A$2:$B$61,2,FALSE)</f>
        <v>256.5</v>
      </c>
      <c r="K46" s="5">
        <f t="shared" si="5"/>
        <v>544.31084399999997</v>
      </c>
      <c r="L46" s="8">
        <f t="shared" si="6"/>
        <v>1.1999798148148146</v>
      </c>
      <c r="M46" s="23" t="s">
        <v>64</v>
      </c>
      <c r="N46" s="25"/>
      <c r="O46" s="25"/>
    </row>
    <row r="47" spans="1:15" x14ac:dyDescent="0.25">
      <c r="A47" s="6" t="s">
        <v>28</v>
      </c>
      <c r="B47" s="7" t="s">
        <v>116</v>
      </c>
      <c r="C47" s="7"/>
      <c r="D47" s="5">
        <f t="shared" si="7"/>
        <v>800.61084400000004</v>
      </c>
      <c r="E47" s="5">
        <v>26.6</v>
      </c>
      <c r="F47" s="5">
        <v>25.1</v>
      </c>
      <c r="G47" s="5">
        <v>26.2</v>
      </c>
      <c r="H47" s="37" t="s">
        <v>63</v>
      </c>
      <c r="I47" s="37"/>
      <c r="J47" s="5">
        <f>VLOOKUP(A47,'Winder bobbins'!$A$2:$B$61,2,FALSE)</f>
        <v>256.3</v>
      </c>
      <c r="K47" s="5">
        <f t="shared" si="5"/>
        <v>544.31084400000009</v>
      </c>
      <c r="L47" s="8">
        <f t="shared" si="6"/>
        <v>1.1999798148148149</v>
      </c>
      <c r="M47" s="23" t="s">
        <v>64</v>
      </c>
      <c r="N47" s="25"/>
      <c r="O47" s="25"/>
    </row>
    <row r="48" spans="1:15" x14ac:dyDescent="0.25">
      <c r="A48" s="6" t="s">
        <v>29</v>
      </c>
      <c r="B48" s="7" t="s">
        <v>116</v>
      </c>
      <c r="C48" s="7"/>
      <c r="D48" s="5">
        <f t="shared" si="7"/>
        <v>801.11084400000004</v>
      </c>
      <c r="E48" s="5">
        <v>26.6</v>
      </c>
      <c r="F48" s="5">
        <v>26.4</v>
      </c>
      <c r="G48" s="5">
        <v>27</v>
      </c>
      <c r="H48" s="37" t="s">
        <v>63</v>
      </c>
      <c r="I48" s="37"/>
      <c r="J48" s="5">
        <f>VLOOKUP(A48,'Winder bobbins'!$A$2:$B$61,2,FALSE)</f>
        <v>256.8</v>
      </c>
      <c r="K48" s="5">
        <f t="shared" si="5"/>
        <v>544.31084400000009</v>
      </c>
      <c r="L48" s="8">
        <f t="shared" si="6"/>
        <v>1.1999798148148149</v>
      </c>
      <c r="M48" s="23" t="s">
        <v>71</v>
      </c>
      <c r="N48" s="25" t="s">
        <v>86</v>
      </c>
      <c r="O48" s="25" t="s">
        <v>85</v>
      </c>
    </row>
    <row r="49" spans="1:15" x14ac:dyDescent="0.25">
      <c r="A49" s="6" t="s">
        <v>30</v>
      </c>
      <c r="B49" s="7" t="s">
        <v>105</v>
      </c>
      <c r="C49" s="7"/>
      <c r="D49" s="5">
        <v>816.3</v>
      </c>
      <c r="E49" s="5"/>
      <c r="F49" s="5"/>
      <c r="G49" s="5"/>
      <c r="H49" s="37"/>
      <c r="I49" s="37"/>
      <c r="J49" s="5">
        <v>257.10000000000002</v>
      </c>
      <c r="K49" s="5">
        <f t="shared" si="5"/>
        <v>559.19999999999993</v>
      </c>
      <c r="L49" s="8">
        <f>K49/453.592</f>
        <v>1.2328259757667683</v>
      </c>
      <c r="M49" s="23"/>
      <c r="N49" s="25"/>
      <c r="O49" s="25" t="s">
        <v>112</v>
      </c>
    </row>
    <row r="50" spans="1:15" x14ac:dyDescent="0.25">
      <c r="A50" s="6" t="s">
        <v>30</v>
      </c>
      <c r="B50" s="7" t="s">
        <v>116</v>
      </c>
      <c r="C50" s="7"/>
      <c r="D50" s="5">
        <f>J50+CONVERT(1.06,"lbm","g")</f>
        <v>737.80791220000003</v>
      </c>
      <c r="E50" s="5">
        <v>27</v>
      </c>
      <c r="F50" s="5">
        <v>26.6</v>
      </c>
      <c r="G50" s="5">
        <v>26.7</v>
      </c>
      <c r="H50" s="37" t="s">
        <v>63</v>
      </c>
      <c r="I50" s="37"/>
      <c r="J50" s="5">
        <f>VLOOKUP(A50,'Winder bobbins'!$A$2:$B$61,2,FALSE)</f>
        <v>257</v>
      </c>
      <c r="K50" s="5">
        <f t="shared" si="5"/>
        <v>480.80791220000003</v>
      </c>
      <c r="L50" s="8">
        <f t="shared" ref="L50:L55" si="8">K50/453.6</f>
        <v>1.0599821697530865</v>
      </c>
      <c r="M50" s="23" t="s">
        <v>71</v>
      </c>
      <c r="N50" s="25">
        <v>3</v>
      </c>
      <c r="O50" s="25" t="s">
        <v>87</v>
      </c>
    </row>
    <row r="51" spans="1:15" x14ac:dyDescent="0.25">
      <c r="A51" s="6" t="s">
        <v>31</v>
      </c>
      <c r="B51" s="7" t="s">
        <v>116</v>
      </c>
      <c r="C51" s="7"/>
      <c r="D51" s="5">
        <f>J51+CONVERT(1.2,"lbm","g")</f>
        <v>801.21084399999995</v>
      </c>
      <c r="E51" s="5">
        <v>26.5</v>
      </c>
      <c r="F51" s="5">
        <v>27.1</v>
      </c>
      <c r="G51" s="5">
        <v>26.8</v>
      </c>
      <c r="H51" s="37" t="s">
        <v>63</v>
      </c>
      <c r="I51" s="37"/>
      <c r="J51" s="5">
        <f>VLOOKUP(A51,'Winder bobbins'!$A$2:$B$61,2,FALSE)</f>
        <v>256.89999999999998</v>
      </c>
      <c r="K51" s="5">
        <f t="shared" si="5"/>
        <v>544.31084399999997</v>
      </c>
      <c r="L51" s="8">
        <f t="shared" si="8"/>
        <v>1.1999798148148146</v>
      </c>
      <c r="M51" s="23" t="s">
        <v>64</v>
      </c>
      <c r="N51" s="25"/>
      <c r="O51" s="25"/>
    </row>
    <row r="52" spans="1:15" x14ac:dyDescent="0.25">
      <c r="A52" s="6" t="s">
        <v>32</v>
      </c>
      <c r="B52" s="7" t="s">
        <v>116</v>
      </c>
      <c r="C52" s="7"/>
      <c r="D52" s="5">
        <f>J52+CONVERT(1.2,"lbm","g")</f>
        <v>801.01084399999991</v>
      </c>
      <c r="E52" s="5">
        <v>25.8</v>
      </c>
      <c r="F52" s="5">
        <v>26.1</v>
      </c>
      <c r="G52" s="5">
        <v>26</v>
      </c>
      <c r="H52" s="37" t="s">
        <v>63</v>
      </c>
      <c r="I52" s="37"/>
      <c r="J52" s="5">
        <f>VLOOKUP(A52,'Winder bobbins'!$A$2:$B$61,2,FALSE)</f>
        <v>256.7</v>
      </c>
      <c r="K52" s="5">
        <f t="shared" si="5"/>
        <v>544.31084399999986</v>
      </c>
      <c r="L52" s="8">
        <f t="shared" si="8"/>
        <v>1.1999798148148144</v>
      </c>
      <c r="M52" s="23" t="s">
        <v>64</v>
      </c>
      <c r="N52" s="25"/>
      <c r="O52" s="25"/>
    </row>
    <row r="53" spans="1:15" x14ac:dyDescent="0.25">
      <c r="A53" s="6" t="s">
        <v>33</v>
      </c>
      <c r="B53" s="7" t="s">
        <v>116</v>
      </c>
      <c r="C53" s="7"/>
      <c r="D53" s="5">
        <f>J53+CONVERT(1.2,"lbm","g")</f>
        <v>800.910844</v>
      </c>
      <c r="E53" s="5">
        <v>26.2</v>
      </c>
      <c r="F53" s="5">
        <v>26.8</v>
      </c>
      <c r="G53" s="5">
        <v>26.3</v>
      </c>
      <c r="H53" s="37" t="s">
        <v>63</v>
      </c>
      <c r="I53" s="37"/>
      <c r="J53" s="5">
        <f>VLOOKUP(A53,'Winder bobbins'!$A$2:$B$61,2,FALSE)</f>
        <v>256.60000000000002</v>
      </c>
      <c r="K53" s="5">
        <f t="shared" si="5"/>
        <v>544.31084399999997</v>
      </c>
      <c r="L53" s="8">
        <f t="shared" si="8"/>
        <v>1.1999798148148146</v>
      </c>
      <c r="M53" s="23" t="s">
        <v>64</v>
      </c>
      <c r="N53" s="25"/>
      <c r="O53" s="25"/>
    </row>
    <row r="54" spans="1:15" x14ac:dyDescent="0.25">
      <c r="A54" s="6" t="s">
        <v>34</v>
      </c>
      <c r="B54" s="7" t="s">
        <v>116</v>
      </c>
      <c r="C54" s="7"/>
      <c r="D54" s="5">
        <f>J54+CONVERT(1.2,"lbm","g")</f>
        <v>801.410844</v>
      </c>
      <c r="E54" s="5">
        <v>26</v>
      </c>
      <c r="F54" s="5">
        <v>26.4</v>
      </c>
      <c r="G54" s="5">
        <v>26.4</v>
      </c>
      <c r="H54" s="37" t="s">
        <v>63</v>
      </c>
      <c r="I54" s="37"/>
      <c r="J54" s="5">
        <f>VLOOKUP(A54,'Winder bobbins'!$A$2:$B$61,2,FALSE)</f>
        <v>257.10000000000002</v>
      </c>
      <c r="K54" s="5">
        <f t="shared" si="5"/>
        <v>544.31084399999997</v>
      </c>
      <c r="L54" s="8">
        <f t="shared" si="8"/>
        <v>1.1999798148148146</v>
      </c>
      <c r="M54" s="23" t="s">
        <v>64</v>
      </c>
      <c r="N54" s="25"/>
      <c r="O54" s="25"/>
    </row>
    <row r="55" spans="1:15" x14ac:dyDescent="0.25">
      <c r="A55" s="6" t="s">
        <v>35</v>
      </c>
      <c r="B55" s="7" t="s">
        <v>116</v>
      </c>
      <c r="C55" s="7"/>
      <c r="D55" s="5">
        <f>J55+CONVERT(1.2,"lbm","g")</f>
        <v>801.31084399999997</v>
      </c>
      <c r="E55" s="5">
        <v>26.3</v>
      </c>
      <c r="F55" s="5">
        <v>26.5</v>
      </c>
      <c r="G55" s="5">
        <v>26.5</v>
      </c>
      <c r="H55" s="37" t="s">
        <v>63</v>
      </c>
      <c r="I55" s="37"/>
      <c r="J55" s="5">
        <f>VLOOKUP(A55,'Winder bobbins'!$A$2:$B$61,2,FALSE)</f>
        <v>257</v>
      </c>
      <c r="K55" s="5">
        <f t="shared" si="5"/>
        <v>544.31084399999997</v>
      </c>
      <c r="L55" s="8">
        <f t="shared" si="8"/>
        <v>1.1999798148148146</v>
      </c>
      <c r="M55" s="23" t="s">
        <v>64</v>
      </c>
      <c r="N55" s="25"/>
      <c r="O55" s="25"/>
    </row>
    <row r="56" spans="1:15" x14ac:dyDescent="0.25">
      <c r="A56" s="6" t="s">
        <v>36</v>
      </c>
      <c r="B56" s="7" t="s">
        <v>105</v>
      </c>
      <c r="C56" s="7"/>
      <c r="D56" s="5">
        <v>816.2</v>
      </c>
      <c r="E56" s="5"/>
      <c r="F56" s="5"/>
      <c r="G56" s="5"/>
      <c r="H56" s="37"/>
      <c r="I56" s="37"/>
      <c r="J56" s="5">
        <v>257.10000000000002</v>
      </c>
      <c r="K56" s="5">
        <f t="shared" si="5"/>
        <v>559.1</v>
      </c>
      <c r="L56" s="8">
        <f>K56/453.592</f>
        <v>1.23260551332475</v>
      </c>
      <c r="M56" s="23"/>
      <c r="N56" s="25"/>
      <c r="O56" s="23" t="s">
        <v>117</v>
      </c>
    </row>
    <row r="57" spans="1:15" x14ac:dyDescent="0.25">
      <c r="A57" s="6" t="s">
        <v>36</v>
      </c>
      <c r="B57" s="7" t="s">
        <v>116</v>
      </c>
      <c r="C57" s="7"/>
      <c r="D57" s="5">
        <f>J57+CONVERT(1.2,"lbm","g")</f>
        <v>801.31084399999997</v>
      </c>
      <c r="E57" s="5">
        <v>27.1</v>
      </c>
      <c r="F57" s="5">
        <v>27.2</v>
      </c>
      <c r="G57" s="5">
        <v>27</v>
      </c>
      <c r="H57" s="37" t="s">
        <v>63</v>
      </c>
      <c r="I57" s="37"/>
      <c r="J57" s="5">
        <f>VLOOKUP(A57,'Winder bobbins'!$A$2:$B$61,2,FALSE)</f>
        <v>257</v>
      </c>
      <c r="K57" s="5">
        <f t="shared" si="5"/>
        <v>544.31084399999997</v>
      </c>
      <c r="L57" s="8">
        <f>K57/453.6</f>
        <v>1.1999798148148146</v>
      </c>
      <c r="M57" s="23" t="s">
        <v>71</v>
      </c>
      <c r="N57" s="25"/>
      <c r="O57" s="25"/>
    </row>
    <row r="58" spans="1:15" x14ac:dyDescent="0.25">
      <c r="A58" s="6" t="s">
        <v>37</v>
      </c>
      <c r="B58" s="7" t="s">
        <v>105</v>
      </c>
      <c r="C58" s="7"/>
      <c r="D58" s="5">
        <v>817.5</v>
      </c>
      <c r="E58" s="5"/>
      <c r="F58" s="5"/>
      <c r="G58" s="5"/>
      <c r="H58" s="37"/>
      <c r="I58" s="37"/>
      <c r="J58" s="5">
        <v>256.7</v>
      </c>
      <c r="K58" s="5">
        <f t="shared" si="5"/>
        <v>560.79999999999995</v>
      </c>
      <c r="L58" s="8">
        <f>K58/453.592</f>
        <v>1.2363533748390623</v>
      </c>
      <c r="M58" s="23"/>
      <c r="N58" s="25"/>
      <c r="O58" s="25" t="s">
        <v>112</v>
      </c>
    </row>
    <row r="59" spans="1:15" x14ac:dyDescent="0.25">
      <c r="A59" s="6" t="s">
        <v>37</v>
      </c>
      <c r="B59" s="7" t="s">
        <v>116</v>
      </c>
      <c r="C59" s="7"/>
      <c r="D59" s="5">
        <f>J59+CONVERT(1.08,"lbm","g")</f>
        <v>746.57975959999999</v>
      </c>
      <c r="E59" s="5">
        <v>26.6</v>
      </c>
      <c r="F59" s="5">
        <v>26.5</v>
      </c>
      <c r="G59" s="5">
        <v>26.5</v>
      </c>
      <c r="H59" s="37" t="s">
        <v>63</v>
      </c>
      <c r="I59" s="37"/>
      <c r="J59" s="5">
        <f>VLOOKUP(A59,'Winder bobbins'!$A$2:$B$61,2,FALSE)</f>
        <v>256.7</v>
      </c>
      <c r="K59" s="5">
        <f t="shared" si="5"/>
        <v>489.8797596</v>
      </c>
      <c r="L59" s="8">
        <f t="shared" ref="L59:L64" si="9">K59/453.6</f>
        <v>1.0799818333333333</v>
      </c>
      <c r="M59" s="23" t="s">
        <v>71</v>
      </c>
      <c r="N59" s="25"/>
      <c r="O59" s="25"/>
    </row>
    <row r="60" spans="1:15" x14ac:dyDescent="0.25">
      <c r="A60" s="6" t="s">
        <v>38</v>
      </c>
      <c r="B60" s="7" t="s">
        <v>116</v>
      </c>
      <c r="C60" s="7"/>
      <c r="D60" s="5">
        <f>J60+CONVERT(1.2,"lbm","g")</f>
        <v>801.410844</v>
      </c>
      <c r="E60" s="5">
        <v>27.2</v>
      </c>
      <c r="F60" s="5">
        <v>26.7</v>
      </c>
      <c r="G60" s="5">
        <v>26.6</v>
      </c>
      <c r="H60" s="37" t="s">
        <v>63</v>
      </c>
      <c r="I60" s="37"/>
      <c r="J60" s="5">
        <f>VLOOKUP(A60,'Winder bobbins'!$A$2:$B$61,2,FALSE)</f>
        <v>257.10000000000002</v>
      </c>
      <c r="K60" s="5">
        <f t="shared" si="5"/>
        <v>544.31084399999997</v>
      </c>
      <c r="L60" s="8">
        <f t="shared" si="9"/>
        <v>1.1999798148148146</v>
      </c>
      <c r="M60" s="23" t="s">
        <v>64</v>
      </c>
      <c r="N60" s="25"/>
      <c r="O60" s="25"/>
    </row>
    <row r="61" spans="1:15" x14ac:dyDescent="0.25">
      <c r="A61" s="6" t="s">
        <v>39</v>
      </c>
      <c r="B61" s="7" t="s">
        <v>116</v>
      </c>
      <c r="C61" s="7"/>
      <c r="D61" s="5">
        <f>J61+CONVERT(1.2,"lbm","g")</f>
        <v>801.410844</v>
      </c>
      <c r="E61" s="5">
        <v>26.6</v>
      </c>
      <c r="F61" s="5">
        <v>26.6</v>
      </c>
      <c r="G61" s="5">
        <v>26.4</v>
      </c>
      <c r="H61" s="37" t="s">
        <v>63</v>
      </c>
      <c r="I61" s="37"/>
      <c r="J61" s="5">
        <f>VLOOKUP(A61,'Winder bobbins'!$A$2:$B$61,2,FALSE)</f>
        <v>257.10000000000002</v>
      </c>
      <c r="K61" s="5">
        <f t="shared" si="5"/>
        <v>544.31084399999997</v>
      </c>
      <c r="L61" s="8">
        <f t="shared" si="9"/>
        <v>1.1999798148148146</v>
      </c>
      <c r="M61" s="23" t="s">
        <v>64</v>
      </c>
      <c r="N61" s="25"/>
      <c r="O61" s="25"/>
    </row>
    <row r="62" spans="1:15" x14ac:dyDescent="0.25">
      <c r="A62" s="6" t="s">
        <v>40</v>
      </c>
      <c r="B62" s="7" t="s">
        <v>116</v>
      </c>
      <c r="C62" s="7"/>
      <c r="D62" s="5">
        <f>J62+CONVERT(1.2,"lbm","g")</f>
        <v>801.31084399999997</v>
      </c>
      <c r="E62" s="5">
        <v>25.9</v>
      </c>
      <c r="F62" s="5">
        <v>26</v>
      </c>
      <c r="G62" s="5">
        <v>26</v>
      </c>
      <c r="H62" s="37" t="s">
        <v>63</v>
      </c>
      <c r="I62" s="37"/>
      <c r="J62" s="5">
        <f>VLOOKUP(A62,'Winder bobbins'!$A$2:$B$61,2,FALSE)</f>
        <v>257</v>
      </c>
      <c r="K62" s="5">
        <f t="shared" si="5"/>
        <v>544.31084399999997</v>
      </c>
      <c r="L62" s="8">
        <f t="shared" si="9"/>
        <v>1.1999798148148146</v>
      </c>
      <c r="M62" s="23" t="s">
        <v>64</v>
      </c>
      <c r="N62" s="25"/>
      <c r="O62" s="25"/>
    </row>
    <row r="63" spans="1:15" x14ac:dyDescent="0.25">
      <c r="A63" s="6" t="s">
        <v>41</v>
      </c>
      <c r="B63" s="7" t="s">
        <v>116</v>
      </c>
      <c r="C63" s="7"/>
      <c r="D63" s="5">
        <f>J63+CONVERT(1.2,"lbm","g")</f>
        <v>801.01084399999991</v>
      </c>
      <c r="E63" s="5">
        <v>25.5</v>
      </c>
      <c r="F63" s="5">
        <v>26</v>
      </c>
      <c r="G63" s="5">
        <v>26.9</v>
      </c>
      <c r="H63" s="37" t="s">
        <v>63</v>
      </c>
      <c r="I63" s="37"/>
      <c r="J63" s="5">
        <f>VLOOKUP(A63,'Winder bobbins'!$A$2:$B$61,2,FALSE)</f>
        <v>256.7</v>
      </c>
      <c r="K63" s="5">
        <f t="shared" si="5"/>
        <v>544.31084399999986</v>
      </c>
      <c r="L63" s="8">
        <f t="shared" si="9"/>
        <v>1.1999798148148144</v>
      </c>
      <c r="M63" s="23" t="s">
        <v>64</v>
      </c>
      <c r="N63" s="25"/>
      <c r="O63" s="25"/>
    </row>
    <row r="64" spans="1:15" x14ac:dyDescent="0.25">
      <c r="A64" s="6" t="s">
        <v>42</v>
      </c>
      <c r="B64" s="7" t="s">
        <v>116</v>
      </c>
      <c r="C64" s="7"/>
      <c r="D64" s="5">
        <f>J64+CONVERT(1.2,"lbm","g")</f>
        <v>801.21084399999995</v>
      </c>
      <c r="E64" s="5">
        <v>26.6</v>
      </c>
      <c r="F64" s="5">
        <v>25.9</v>
      </c>
      <c r="G64" s="5">
        <v>26.2</v>
      </c>
      <c r="H64" s="37" t="s">
        <v>63</v>
      </c>
      <c r="I64" s="37"/>
      <c r="J64" s="5">
        <f>VLOOKUP(A64,'Winder bobbins'!$A$2:$B$61,2,FALSE)</f>
        <v>256.89999999999998</v>
      </c>
      <c r="K64" s="5">
        <f t="shared" si="5"/>
        <v>544.31084399999997</v>
      </c>
      <c r="L64" s="8">
        <f t="shared" si="9"/>
        <v>1.1999798148148146</v>
      </c>
      <c r="M64" s="23" t="s">
        <v>64</v>
      </c>
      <c r="N64" s="25"/>
      <c r="O64" s="25"/>
    </row>
    <row r="65" spans="1:15" x14ac:dyDescent="0.25">
      <c r="A65" s="6" t="s">
        <v>43</v>
      </c>
      <c r="B65" s="7" t="s">
        <v>105</v>
      </c>
      <c r="C65" s="7"/>
      <c r="D65" s="5">
        <v>815.9</v>
      </c>
      <c r="E65" s="5"/>
      <c r="F65" s="5"/>
      <c r="G65" s="5"/>
      <c r="H65" s="37"/>
      <c r="I65" s="37"/>
      <c r="J65" s="5">
        <v>256.60000000000002</v>
      </c>
      <c r="K65" s="5">
        <f t="shared" si="5"/>
        <v>559.29999999999995</v>
      </c>
      <c r="L65" s="8">
        <f>K65/453.592</f>
        <v>1.2330464382087867</v>
      </c>
      <c r="M65" s="23"/>
      <c r="N65" s="25"/>
      <c r="O65" s="25"/>
    </row>
    <row r="66" spans="1:15" x14ac:dyDescent="0.25">
      <c r="A66" s="6" t="s">
        <v>43</v>
      </c>
      <c r="B66" s="7" t="s">
        <v>116</v>
      </c>
      <c r="C66" s="7"/>
      <c r="D66" s="5">
        <f>J66+CONVERT(1.04,"lbm","g")</f>
        <v>728.23606480000001</v>
      </c>
      <c r="E66" s="5">
        <v>25.2</v>
      </c>
      <c r="F66" s="5">
        <v>26.1</v>
      </c>
      <c r="G66" s="5">
        <v>26.4</v>
      </c>
      <c r="H66" s="37" t="s">
        <v>63</v>
      </c>
      <c r="I66" s="37"/>
      <c r="J66" s="5">
        <f>VLOOKUP(A66,'Winder bobbins'!$A$2:$B$61,2,FALSE)</f>
        <v>256.5</v>
      </c>
      <c r="K66" s="5">
        <f t="shared" si="5"/>
        <v>471.73606480000001</v>
      </c>
      <c r="L66" s="8">
        <f>K66/453.6</f>
        <v>1.0399825061728394</v>
      </c>
      <c r="M66" s="23" t="s">
        <v>71</v>
      </c>
      <c r="N66" s="25">
        <v>3</v>
      </c>
      <c r="O66" s="25" t="s">
        <v>90</v>
      </c>
    </row>
    <row r="67" spans="1:15" x14ac:dyDescent="0.25">
      <c r="A67" s="6" t="s">
        <v>44</v>
      </c>
      <c r="B67" s="7" t="s">
        <v>116</v>
      </c>
      <c r="C67" s="7"/>
      <c r="D67" s="5">
        <f>J67+CONVERT(1.2,"lbm","g")</f>
        <v>800.71084399999995</v>
      </c>
      <c r="E67" s="5">
        <v>26.4</v>
      </c>
      <c r="F67" s="5">
        <v>26.6</v>
      </c>
      <c r="G67" s="5">
        <v>26.7</v>
      </c>
      <c r="H67" s="37" t="s">
        <v>63</v>
      </c>
      <c r="I67" s="37"/>
      <c r="J67" s="5">
        <f>VLOOKUP(A67,'Winder bobbins'!$A$2:$B$61,2,FALSE)</f>
        <v>256.39999999999998</v>
      </c>
      <c r="K67" s="5">
        <f t="shared" si="5"/>
        <v>544.31084399999997</v>
      </c>
      <c r="L67" s="8">
        <f>K67/453.6</f>
        <v>1.1999798148148146</v>
      </c>
      <c r="M67" s="23" t="s">
        <v>64</v>
      </c>
      <c r="N67" s="25"/>
      <c r="O67" s="25"/>
    </row>
    <row r="68" spans="1:15" x14ac:dyDescent="0.25">
      <c r="A68" s="6" t="s">
        <v>45</v>
      </c>
      <c r="B68" s="7" t="s">
        <v>105</v>
      </c>
      <c r="C68" s="7"/>
      <c r="D68" s="5">
        <v>814.7</v>
      </c>
      <c r="E68" s="5"/>
      <c r="F68" s="5"/>
      <c r="G68" s="5"/>
      <c r="H68" s="37"/>
      <c r="I68" s="37"/>
      <c r="J68" s="5">
        <v>256.5</v>
      </c>
      <c r="K68" s="5">
        <f t="shared" si="5"/>
        <v>558.20000000000005</v>
      </c>
      <c r="L68" s="8">
        <f>K68/453.592</f>
        <v>1.2306213513465847</v>
      </c>
      <c r="M68" s="23"/>
      <c r="N68" s="25"/>
      <c r="O68" s="25"/>
    </row>
    <row r="69" spans="1:15" x14ac:dyDescent="0.25">
      <c r="A69" s="6" t="s">
        <v>45</v>
      </c>
      <c r="B69" s="7" t="s">
        <v>116</v>
      </c>
      <c r="C69" s="7"/>
      <c r="D69" s="5">
        <f>J69+CONVERT(0.97,"lbm","g")</f>
        <v>696.3845988999999</v>
      </c>
      <c r="E69" s="5">
        <v>26.7</v>
      </c>
      <c r="F69" s="5">
        <v>26.6</v>
      </c>
      <c r="G69" s="5">
        <v>27</v>
      </c>
      <c r="H69" s="37" t="s">
        <v>63</v>
      </c>
      <c r="I69" s="37"/>
      <c r="J69" s="5">
        <f>VLOOKUP(A69,'Winder bobbins'!$A$2:$B$61,2,FALSE)</f>
        <v>256.39999999999998</v>
      </c>
      <c r="K69" s="5">
        <f t="shared" si="5"/>
        <v>439.98459889999992</v>
      </c>
      <c r="L69" s="8">
        <f t="shared" ref="L69:L75" si="10">K69/453.6</f>
        <v>0.96998368364197507</v>
      </c>
      <c r="M69" s="23" t="s">
        <v>71</v>
      </c>
      <c r="N69" s="25"/>
      <c r="O69" s="25"/>
    </row>
    <row r="70" spans="1:15" x14ac:dyDescent="0.25">
      <c r="A70" s="6" t="s">
        <v>46</v>
      </c>
      <c r="B70" s="7" t="s">
        <v>116</v>
      </c>
      <c r="C70" s="7"/>
      <c r="D70" s="5">
        <f>J70+CONVERT(1.2,"lbm","g")</f>
        <v>801.21084399999995</v>
      </c>
      <c r="E70" s="5">
        <v>26.7</v>
      </c>
      <c r="F70" s="5">
        <v>26.6</v>
      </c>
      <c r="G70" s="5">
        <v>26.6</v>
      </c>
      <c r="H70" s="37" t="s">
        <v>63</v>
      </c>
      <c r="I70" s="37"/>
      <c r="J70" s="5">
        <f>VLOOKUP(A70,'Winder bobbins'!$A$2:$B$61,2,FALSE)</f>
        <v>256.89999999999998</v>
      </c>
      <c r="K70" s="5">
        <f t="shared" si="5"/>
        <v>544.31084399999997</v>
      </c>
      <c r="L70" s="8">
        <f t="shared" si="10"/>
        <v>1.1999798148148146</v>
      </c>
      <c r="M70" s="23" t="s">
        <v>71</v>
      </c>
      <c r="N70" s="25"/>
      <c r="O70" s="25"/>
    </row>
    <row r="71" spans="1:15" x14ac:dyDescent="0.25">
      <c r="A71" s="6" t="s">
        <v>47</v>
      </c>
      <c r="B71" s="7" t="s">
        <v>116</v>
      </c>
      <c r="C71" s="7"/>
      <c r="D71" s="5">
        <f>J71+CONVERT(1.2,"lbm","g")</f>
        <v>800.51084399999991</v>
      </c>
      <c r="E71" s="5">
        <v>26.6</v>
      </c>
      <c r="F71" s="5">
        <v>26.7</v>
      </c>
      <c r="G71" s="5">
        <v>26.4</v>
      </c>
      <c r="H71" s="37" t="s">
        <v>63</v>
      </c>
      <c r="I71" s="37"/>
      <c r="J71" s="5">
        <f>VLOOKUP(A71,'Winder bobbins'!$A$2:$B$61,2,FALSE)</f>
        <v>256.2</v>
      </c>
      <c r="K71" s="5">
        <f t="shared" ref="K71:K163" si="11">D71-J71</f>
        <v>544.31084399999986</v>
      </c>
      <c r="L71" s="8">
        <f t="shared" si="10"/>
        <v>1.1999798148148144</v>
      </c>
      <c r="M71" s="23" t="s">
        <v>71</v>
      </c>
      <c r="N71" s="25"/>
      <c r="O71" s="25"/>
    </row>
    <row r="72" spans="1:15" x14ac:dyDescent="0.25">
      <c r="A72" s="6" t="s">
        <v>48</v>
      </c>
      <c r="B72" s="7" t="s">
        <v>116</v>
      </c>
      <c r="C72" s="7"/>
      <c r="D72" s="5">
        <f>J72+CONVERT(1.2,"lbm","g")</f>
        <v>801.11084400000004</v>
      </c>
      <c r="E72" s="5">
        <v>26.6</v>
      </c>
      <c r="F72" s="5">
        <v>26.6</v>
      </c>
      <c r="G72" s="5">
        <v>26.5</v>
      </c>
      <c r="H72" s="37" t="s">
        <v>63</v>
      </c>
      <c r="I72" s="37"/>
      <c r="J72" s="5">
        <f>VLOOKUP(A72,'Winder bobbins'!$A$2:$B$61,2,FALSE)</f>
        <v>256.8</v>
      </c>
      <c r="K72" s="5">
        <f t="shared" si="11"/>
        <v>544.31084400000009</v>
      </c>
      <c r="L72" s="8">
        <f t="shared" si="10"/>
        <v>1.1999798148148149</v>
      </c>
      <c r="M72" s="23" t="s">
        <v>64</v>
      </c>
      <c r="N72" s="25"/>
      <c r="O72" s="25"/>
    </row>
    <row r="73" spans="1:15" x14ac:dyDescent="0.25">
      <c r="A73" s="6" t="s">
        <v>49</v>
      </c>
      <c r="B73" s="7" t="s">
        <v>116</v>
      </c>
      <c r="C73" s="7"/>
      <c r="D73" s="5">
        <f>J73+CONVERT(1.07,"lbm","g")</f>
        <v>742.24383590000002</v>
      </c>
      <c r="E73" s="5">
        <v>26.6</v>
      </c>
      <c r="F73" s="5">
        <v>27.5</v>
      </c>
      <c r="G73" s="5">
        <v>27.1</v>
      </c>
      <c r="H73" s="37" t="s">
        <v>63</v>
      </c>
      <c r="I73" s="37"/>
      <c r="J73" s="5">
        <f>VLOOKUP(A73,'Winder bobbins'!$A$2:$B$61,2,FALSE)</f>
        <v>256.89999999999998</v>
      </c>
      <c r="K73" s="5">
        <f t="shared" si="11"/>
        <v>485.34383590000004</v>
      </c>
      <c r="L73" s="8">
        <f t="shared" si="10"/>
        <v>1.06998200154321</v>
      </c>
      <c r="M73" s="23" t="s">
        <v>71</v>
      </c>
      <c r="N73" s="25" t="s">
        <v>106</v>
      </c>
      <c r="O73" s="25" t="s">
        <v>82</v>
      </c>
    </row>
    <row r="74" spans="1:15" x14ac:dyDescent="0.25">
      <c r="A74" s="6" t="s">
        <v>50</v>
      </c>
      <c r="B74" s="7" t="s">
        <v>116</v>
      </c>
      <c r="C74" s="7"/>
      <c r="D74" s="5">
        <f>J74+CONVERT(1.2,"lbm","g")</f>
        <v>801.31084399999997</v>
      </c>
      <c r="E74" s="5">
        <v>26.5</v>
      </c>
      <c r="F74" s="5">
        <v>26.9</v>
      </c>
      <c r="G74" s="5">
        <v>26.9</v>
      </c>
      <c r="H74" s="37" t="s">
        <v>63</v>
      </c>
      <c r="I74" s="37"/>
      <c r="J74" s="5">
        <f>VLOOKUP(A74,'Winder bobbins'!$A$2:$B$61,2,FALSE)</f>
        <v>257</v>
      </c>
      <c r="K74" s="5">
        <f t="shared" si="11"/>
        <v>544.31084399999997</v>
      </c>
      <c r="L74" s="8">
        <f t="shared" si="10"/>
        <v>1.1999798148148146</v>
      </c>
      <c r="M74" s="23" t="s">
        <v>64</v>
      </c>
      <c r="N74" s="25"/>
      <c r="O74" s="25"/>
    </row>
    <row r="75" spans="1:15" x14ac:dyDescent="0.25">
      <c r="A75" s="6" t="s">
        <v>51</v>
      </c>
      <c r="B75" s="7" t="s">
        <v>116</v>
      </c>
      <c r="C75" s="7"/>
      <c r="D75" s="5">
        <f>J75+CONVERT(1.08,"lbm","g")</f>
        <v>746.97975960000008</v>
      </c>
      <c r="E75" s="5">
        <v>26.4</v>
      </c>
      <c r="F75" s="5">
        <v>26.2</v>
      </c>
      <c r="G75" s="5">
        <v>26.6</v>
      </c>
      <c r="H75" s="37" t="s">
        <v>63</v>
      </c>
      <c r="I75" s="37"/>
      <c r="J75" s="5">
        <f>VLOOKUP(A75,'Winder bobbins'!$A$2:$B$61,2,FALSE)</f>
        <v>257.10000000000002</v>
      </c>
      <c r="K75" s="5">
        <f t="shared" si="11"/>
        <v>489.87975960000006</v>
      </c>
      <c r="L75" s="8">
        <f t="shared" si="10"/>
        <v>1.0799818333333333</v>
      </c>
      <c r="M75" s="23" t="s">
        <v>71</v>
      </c>
      <c r="N75" s="25"/>
      <c r="O75" s="25"/>
    </row>
    <row r="76" spans="1:15" x14ac:dyDescent="0.25">
      <c r="A76" s="6" t="s">
        <v>52</v>
      </c>
      <c r="B76" s="7" t="s">
        <v>105</v>
      </c>
      <c r="C76" s="7"/>
      <c r="D76" s="5">
        <v>815.6</v>
      </c>
      <c r="E76" s="5"/>
      <c r="F76" s="5"/>
      <c r="G76" s="5"/>
      <c r="H76" s="37"/>
      <c r="I76" s="37"/>
      <c r="J76" s="5">
        <v>256.2</v>
      </c>
      <c r="K76" s="5">
        <f t="shared" si="11"/>
        <v>559.40000000000009</v>
      </c>
      <c r="L76" s="8">
        <f>K76/453.592</f>
        <v>1.2332669006508055</v>
      </c>
      <c r="M76" s="23"/>
      <c r="N76" s="25"/>
      <c r="O76" s="25" t="s">
        <v>112</v>
      </c>
    </row>
    <row r="77" spans="1:15" x14ac:dyDescent="0.25">
      <c r="A77" s="6" t="s">
        <v>52</v>
      </c>
      <c r="B77" s="7" t="s">
        <v>116</v>
      </c>
      <c r="C77" s="7"/>
      <c r="D77" s="5">
        <f>J77+CONVERT(1.2,"lbm","g")</f>
        <v>800.410844</v>
      </c>
      <c r="E77" s="5">
        <v>26.2</v>
      </c>
      <c r="F77" s="5">
        <v>26.2</v>
      </c>
      <c r="G77" s="5">
        <v>26.6</v>
      </c>
      <c r="H77" s="37" t="s">
        <v>63</v>
      </c>
      <c r="I77" s="37"/>
      <c r="J77" s="5">
        <f>VLOOKUP(A77,'Winder bobbins'!$A$2:$B$61,2,FALSE)</f>
        <v>256.10000000000002</v>
      </c>
      <c r="K77" s="5">
        <f t="shared" si="11"/>
        <v>544.31084399999997</v>
      </c>
      <c r="L77" s="8">
        <f t="shared" ref="L77:L86" si="12">K77/453.6</f>
        <v>1.1999798148148146</v>
      </c>
      <c r="M77" s="23" t="s">
        <v>71</v>
      </c>
      <c r="N77" s="25">
        <v>3</v>
      </c>
      <c r="O77" s="25" t="s">
        <v>91</v>
      </c>
    </row>
    <row r="78" spans="1:15" x14ac:dyDescent="0.25">
      <c r="A78" s="6" t="s">
        <v>53</v>
      </c>
      <c r="B78" s="7" t="s">
        <v>116</v>
      </c>
      <c r="C78" s="7"/>
      <c r="D78" s="5">
        <f>J78+CONVERT(1.2,"lbm","g")</f>
        <v>801.31084399999997</v>
      </c>
      <c r="E78" s="5">
        <v>26.9</v>
      </c>
      <c r="F78" s="5">
        <v>27.1</v>
      </c>
      <c r="G78" s="5">
        <v>27</v>
      </c>
      <c r="H78" s="37" t="s">
        <v>63</v>
      </c>
      <c r="I78" s="37"/>
      <c r="J78" s="5">
        <f>VLOOKUP(A78,'Winder bobbins'!$A$2:$B$61,2,FALSE)</f>
        <v>257</v>
      </c>
      <c r="K78" s="5">
        <f t="shared" si="11"/>
        <v>544.31084399999997</v>
      </c>
      <c r="L78" s="8">
        <f t="shared" si="12"/>
        <v>1.1999798148148146</v>
      </c>
      <c r="M78" s="23" t="s">
        <v>64</v>
      </c>
      <c r="N78" s="25"/>
      <c r="O78" s="25"/>
    </row>
    <row r="79" spans="1:15" x14ac:dyDescent="0.25">
      <c r="A79" s="6" t="s">
        <v>54</v>
      </c>
      <c r="B79" s="7" t="s">
        <v>116</v>
      </c>
      <c r="C79" s="7"/>
      <c r="D79" s="5">
        <f>J79+CONVERT(1.2,"lbm","g")</f>
        <v>801.51084399999991</v>
      </c>
      <c r="E79" s="5">
        <v>26.6</v>
      </c>
      <c r="F79" s="5">
        <v>26.8</v>
      </c>
      <c r="G79" s="5">
        <v>26.6</v>
      </c>
      <c r="H79" s="37" t="s">
        <v>63</v>
      </c>
      <c r="I79" s="37"/>
      <c r="J79" s="5">
        <f>VLOOKUP(A79,'Winder bobbins'!$A$2:$B$61,2,FALSE)</f>
        <v>257.2</v>
      </c>
      <c r="K79" s="5">
        <f t="shared" si="11"/>
        <v>544.31084399999986</v>
      </c>
      <c r="L79" s="8">
        <f t="shared" si="12"/>
        <v>1.1999798148148144</v>
      </c>
      <c r="M79" s="23" t="s">
        <v>71</v>
      </c>
      <c r="N79" s="25"/>
      <c r="O79" s="25"/>
    </row>
    <row r="80" spans="1:15" x14ac:dyDescent="0.25">
      <c r="A80" s="6" t="s">
        <v>55</v>
      </c>
      <c r="B80" s="7" t="s">
        <v>116</v>
      </c>
      <c r="C80" s="7"/>
      <c r="D80" s="5">
        <f>J80+CONVERT(1.2,"lbm","g")</f>
        <v>801.01084399999991</v>
      </c>
      <c r="E80" s="5">
        <v>26.3</v>
      </c>
      <c r="F80" s="5">
        <v>25.8</v>
      </c>
      <c r="G80" s="5">
        <v>26.6</v>
      </c>
      <c r="H80" s="37" t="s">
        <v>63</v>
      </c>
      <c r="I80" s="37"/>
      <c r="J80" s="5">
        <f>VLOOKUP(A80,'Winder bobbins'!$A$2:$B$61,2,FALSE)</f>
        <v>256.7</v>
      </c>
      <c r="K80" s="5">
        <f t="shared" si="11"/>
        <v>544.31084399999986</v>
      </c>
      <c r="L80" s="8">
        <f t="shared" si="12"/>
        <v>1.1999798148148144</v>
      </c>
      <c r="M80" s="23" t="s">
        <v>64</v>
      </c>
      <c r="N80" s="25"/>
      <c r="O80" s="25"/>
    </row>
    <row r="81" spans="1:17" x14ac:dyDescent="0.25">
      <c r="A81" s="6" t="s">
        <v>56</v>
      </c>
      <c r="B81" s="7" t="s">
        <v>116</v>
      </c>
      <c r="C81" s="7"/>
      <c r="D81" s="5">
        <f>J81+CONVERT(1.24,"lbm","g")</f>
        <v>819.45453880000002</v>
      </c>
      <c r="E81" s="5">
        <v>26.8</v>
      </c>
      <c r="F81" s="5">
        <v>26.6</v>
      </c>
      <c r="G81" s="5">
        <v>26.6</v>
      </c>
      <c r="H81" s="37" t="s">
        <v>63</v>
      </c>
      <c r="I81" s="37"/>
      <c r="J81" s="5">
        <f>VLOOKUP(A81,'Winder bobbins'!$A$2:$B$61,2,FALSE)</f>
        <v>257</v>
      </c>
      <c r="K81" s="5">
        <f t="shared" si="11"/>
        <v>562.45453880000002</v>
      </c>
      <c r="L81" s="8">
        <f t="shared" si="12"/>
        <v>1.2399791419753086</v>
      </c>
      <c r="M81" s="23" t="s">
        <v>71</v>
      </c>
      <c r="N81" s="25"/>
      <c r="O81" s="25"/>
    </row>
    <row r="82" spans="1:17" x14ac:dyDescent="0.25">
      <c r="A82" s="6" t="s">
        <v>57</v>
      </c>
      <c r="B82" s="7" t="s">
        <v>116</v>
      </c>
      <c r="C82" s="7"/>
      <c r="D82" s="5">
        <f>J82+CONVERT(1.2,"lbm","g")</f>
        <v>801.21084399999995</v>
      </c>
      <c r="E82" s="5">
        <v>27.6</v>
      </c>
      <c r="F82" s="5">
        <v>26.5</v>
      </c>
      <c r="G82" s="5">
        <v>26.6</v>
      </c>
      <c r="H82" s="37" t="s">
        <v>63</v>
      </c>
      <c r="I82" s="37"/>
      <c r="J82" s="5">
        <f>VLOOKUP(A82,'Winder bobbins'!$A$2:$B$61,2,FALSE)</f>
        <v>256.89999999999998</v>
      </c>
      <c r="K82" s="5">
        <f t="shared" si="11"/>
        <v>544.31084399999997</v>
      </c>
      <c r="L82" s="8">
        <f t="shared" si="12"/>
        <v>1.1999798148148146</v>
      </c>
      <c r="M82" s="23" t="s">
        <v>64</v>
      </c>
      <c r="N82" s="25"/>
      <c r="O82" s="25"/>
    </row>
    <row r="83" spans="1:17" x14ac:dyDescent="0.25">
      <c r="A83" s="6" t="s">
        <v>58</v>
      </c>
      <c r="B83" s="7" t="s">
        <v>116</v>
      </c>
      <c r="C83" s="7"/>
      <c r="D83" s="5">
        <f>J83+CONVERT(1.2,"lbm","g")</f>
        <v>800.81084399999997</v>
      </c>
      <c r="E83" s="5">
        <v>27.1</v>
      </c>
      <c r="F83" s="5">
        <v>26.8</v>
      </c>
      <c r="G83" s="5">
        <v>26.7</v>
      </c>
      <c r="H83" s="37" t="s">
        <v>63</v>
      </c>
      <c r="I83" s="37"/>
      <c r="J83" s="5">
        <f>VLOOKUP(A83,'Winder bobbins'!$A$2:$B$61,2,FALSE)</f>
        <v>256.5</v>
      </c>
      <c r="K83" s="5">
        <f t="shared" si="11"/>
        <v>544.31084399999997</v>
      </c>
      <c r="L83" s="8">
        <f t="shared" si="12"/>
        <v>1.1999798148148146</v>
      </c>
      <c r="M83" s="23" t="s">
        <v>64</v>
      </c>
      <c r="N83" s="25"/>
      <c r="O83" s="25"/>
    </row>
    <row r="84" spans="1:17" x14ac:dyDescent="0.25">
      <c r="A84" s="6" t="s">
        <v>59</v>
      </c>
      <c r="B84" s="7" t="s">
        <v>116</v>
      </c>
      <c r="C84" s="7"/>
      <c r="D84" s="5">
        <f>J84+CONVERT(1.06,"lbm","g")</f>
        <v>737.80791220000003</v>
      </c>
      <c r="E84" s="5">
        <v>26.1</v>
      </c>
      <c r="F84" s="5">
        <v>26.4</v>
      </c>
      <c r="G84" s="5">
        <v>26</v>
      </c>
      <c r="H84" s="37" t="s">
        <v>63</v>
      </c>
      <c r="I84" s="37"/>
      <c r="J84" s="5">
        <f>VLOOKUP(A84,'Winder bobbins'!$A$2:$B$61,2,FALSE)</f>
        <v>257</v>
      </c>
      <c r="K84" s="5">
        <f t="shared" si="11"/>
        <v>480.80791220000003</v>
      </c>
      <c r="L84" s="8">
        <f t="shared" si="12"/>
        <v>1.0599821697530865</v>
      </c>
      <c r="M84" s="23" t="s">
        <v>71</v>
      </c>
      <c r="N84" s="25"/>
      <c r="O84" s="25"/>
    </row>
    <row r="85" spans="1:17" x14ac:dyDescent="0.25">
      <c r="A85" s="6" t="s">
        <v>60</v>
      </c>
      <c r="B85" s="7" t="s">
        <v>116</v>
      </c>
      <c r="C85" s="7"/>
      <c r="D85" s="5">
        <f>J85+CONVERT(1.2,"lbm","g")</f>
        <v>802.11084400000004</v>
      </c>
      <c r="E85" s="5">
        <v>27.2</v>
      </c>
      <c r="F85" s="5">
        <v>27.2</v>
      </c>
      <c r="G85" s="5">
        <v>26.7</v>
      </c>
      <c r="H85" s="37" t="s">
        <v>63</v>
      </c>
      <c r="I85" s="37"/>
      <c r="J85" s="5">
        <f>VLOOKUP(A85,'Winder bobbins'!$A$2:$B$61,2,FALSE)</f>
        <v>257.8</v>
      </c>
      <c r="K85" s="5">
        <f t="shared" si="11"/>
        <v>544.31084400000009</v>
      </c>
      <c r="L85" s="8">
        <f t="shared" si="12"/>
        <v>1.1999798148148149</v>
      </c>
      <c r="M85" s="23" t="s">
        <v>64</v>
      </c>
      <c r="N85" s="25"/>
      <c r="O85" s="25"/>
    </row>
    <row r="86" spans="1:17" x14ac:dyDescent="0.25">
      <c r="A86" s="6" t="s">
        <v>61</v>
      </c>
      <c r="B86" s="7" t="s">
        <v>116</v>
      </c>
      <c r="C86" s="7"/>
      <c r="D86" s="5">
        <f>J86+CONVERT(1.2,"lbm","g")</f>
        <v>798.410844</v>
      </c>
      <c r="E86" s="5">
        <v>26.7</v>
      </c>
      <c r="F86" s="5">
        <v>26.5</v>
      </c>
      <c r="G86" s="5">
        <v>26.6</v>
      </c>
      <c r="H86" s="37" t="s">
        <v>63</v>
      </c>
      <c r="I86" s="37"/>
      <c r="J86" s="5">
        <f>VLOOKUP(A86,'Winder bobbins'!$A$2:$B$61,2,FALSE)</f>
        <v>254.1</v>
      </c>
      <c r="K86" s="5">
        <f t="shared" si="11"/>
        <v>544.31084399999997</v>
      </c>
      <c r="L86" s="8">
        <f t="shared" si="12"/>
        <v>1.1999798148148146</v>
      </c>
      <c r="M86" s="23" t="s">
        <v>64</v>
      </c>
      <c r="N86" s="25"/>
      <c r="O86" s="25"/>
    </row>
    <row r="87" spans="1:17" x14ac:dyDescent="0.25">
      <c r="A87" s="6" t="s">
        <v>95</v>
      </c>
      <c r="B87" s="7" t="s">
        <v>105</v>
      </c>
      <c r="C87" s="7"/>
      <c r="D87" s="5">
        <v>830.4</v>
      </c>
      <c r="E87" s="5">
        <v>25.5</v>
      </c>
      <c r="F87" s="5">
        <v>25.3</v>
      </c>
      <c r="G87" s="5">
        <v>25.1</v>
      </c>
      <c r="H87" s="37" t="s">
        <v>108</v>
      </c>
      <c r="I87" s="37"/>
      <c r="J87" s="5">
        <v>270.8</v>
      </c>
      <c r="K87" s="5">
        <f t="shared" si="11"/>
        <v>559.59999999999991</v>
      </c>
      <c r="L87" s="8">
        <f t="shared" ref="L87:L88" si="13">K87/453.592</f>
        <v>1.2337078255348417</v>
      </c>
      <c r="M87" s="8"/>
      <c r="N87" s="25"/>
      <c r="O87" s="25"/>
    </row>
    <row r="88" spans="1:17" x14ac:dyDescent="0.25">
      <c r="A88" s="6" t="s">
        <v>96</v>
      </c>
      <c r="B88" s="7" t="s">
        <v>105</v>
      </c>
      <c r="C88" s="7"/>
      <c r="D88" s="5">
        <v>830.9</v>
      </c>
      <c r="E88" s="5"/>
      <c r="F88" s="5"/>
      <c r="G88" s="5"/>
      <c r="H88" s="37"/>
      <c r="I88" s="37"/>
      <c r="J88" s="5">
        <v>271.2</v>
      </c>
      <c r="K88" s="5">
        <f t="shared" si="11"/>
        <v>559.70000000000005</v>
      </c>
      <c r="L88" s="8">
        <f t="shared" si="13"/>
        <v>1.2339282879768605</v>
      </c>
      <c r="M88" s="8"/>
      <c r="N88" s="25"/>
      <c r="O88" s="23" t="s">
        <v>117</v>
      </c>
    </row>
    <row r="89" spans="1:17" x14ac:dyDescent="0.25">
      <c r="A89" s="6" t="s">
        <v>97</v>
      </c>
      <c r="B89" s="7" t="s">
        <v>105</v>
      </c>
      <c r="C89" s="7"/>
      <c r="D89" s="5">
        <v>831.2</v>
      </c>
      <c r="E89" s="5"/>
      <c r="F89" s="5"/>
      <c r="G89" s="5"/>
      <c r="H89" s="37"/>
      <c r="I89" s="37"/>
      <c r="J89" s="5">
        <v>272</v>
      </c>
      <c r="K89" s="5">
        <f t="shared" ref="K89:K106" si="14">D89-J89</f>
        <v>559.20000000000005</v>
      </c>
      <c r="L89" s="8">
        <f t="shared" ref="L89:L106" si="15">K89/453.592</f>
        <v>1.2328259757667686</v>
      </c>
      <c r="M89" s="8"/>
      <c r="N89" s="25"/>
      <c r="O89" s="23" t="s">
        <v>117</v>
      </c>
    </row>
    <row r="90" spans="1:17" x14ac:dyDescent="0.25">
      <c r="A90" s="6" t="s">
        <v>98</v>
      </c>
      <c r="B90" s="7" t="s">
        <v>105</v>
      </c>
      <c r="C90" s="7"/>
      <c r="D90" s="5">
        <v>832.6</v>
      </c>
      <c r="E90" s="5"/>
      <c r="F90" s="5"/>
      <c r="G90" s="5"/>
      <c r="H90" s="37"/>
      <c r="I90" s="37"/>
      <c r="J90" s="5">
        <v>273.5</v>
      </c>
      <c r="K90" s="5">
        <f t="shared" si="14"/>
        <v>559.1</v>
      </c>
      <c r="L90" s="8">
        <f t="shared" si="15"/>
        <v>1.23260551332475</v>
      </c>
      <c r="M90" s="8"/>
      <c r="N90" s="25"/>
      <c r="O90" s="25"/>
    </row>
    <row r="91" spans="1:17" x14ac:dyDescent="0.25">
      <c r="A91" s="6" t="s">
        <v>99</v>
      </c>
      <c r="B91" s="7" t="s">
        <v>105</v>
      </c>
      <c r="C91" s="7"/>
      <c r="D91" s="5">
        <v>833.2</v>
      </c>
      <c r="E91" s="5"/>
      <c r="F91" s="5"/>
      <c r="G91" s="5"/>
      <c r="H91" s="37"/>
      <c r="I91" s="37"/>
      <c r="J91" s="5">
        <v>274.39999999999998</v>
      </c>
      <c r="K91" s="5">
        <f t="shared" si="14"/>
        <v>558.80000000000007</v>
      </c>
      <c r="L91" s="8">
        <f t="shared" si="15"/>
        <v>1.231944125998695</v>
      </c>
      <c r="M91" s="8"/>
      <c r="N91" s="25"/>
      <c r="O91" s="25"/>
    </row>
    <row r="92" spans="1:17" x14ac:dyDescent="0.25">
      <c r="A92" s="6" t="s">
        <v>100</v>
      </c>
      <c r="B92" s="7" t="s">
        <v>105</v>
      </c>
      <c r="C92" s="7"/>
      <c r="D92" s="5">
        <v>829.5</v>
      </c>
      <c r="E92" s="5"/>
      <c r="F92" s="5"/>
      <c r="G92" s="5"/>
      <c r="H92" s="37"/>
      <c r="I92" s="37"/>
      <c r="J92" s="5">
        <v>270.10000000000002</v>
      </c>
      <c r="K92" s="5">
        <f t="shared" si="14"/>
        <v>559.4</v>
      </c>
      <c r="L92" s="8">
        <f t="shared" si="15"/>
        <v>1.233266900650805</v>
      </c>
      <c r="M92" s="8"/>
      <c r="N92" s="25"/>
      <c r="O92" s="25"/>
    </row>
    <row r="93" spans="1:17" x14ac:dyDescent="0.25">
      <c r="A93" s="6" t="s">
        <v>101</v>
      </c>
      <c r="B93" s="7" t="s">
        <v>105</v>
      </c>
      <c r="C93" s="7"/>
      <c r="D93" s="5">
        <v>831.6</v>
      </c>
      <c r="E93" s="5"/>
      <c r="F93" s="5"/>
      <c r="G93" s="5"/>
      <c r="H93" s="37"/>
      <c r="I93" s="37"/>
      <c r="J93" s="5">
        <v>272.60000000000002</v>
      </c>
      <c r="K93" s="5">
        <f t="shared" si="14"/>
        <v>559</v>
      </c>
      <c r="L93" s="8">
        <f t="shared" si="15"/>
        <v>1.2323850508827316</v>
      </c>
      <c r="M93" s="8"/>
      <c r="N93" s="25"/>
      <c r="O93" s="25"/>
    </row>
    <row r="94" spans="1:17" x14ac:dyDescent="0.25">
      <c r="A94" s="6" t="s">
        <v>102</v>
      </c>
      <c r="B94" s="7" t="s">
        <v>105</v>
      </c>
      <c r="C94" s="7"/>
      <c r="D94" s="5">
        <v>833.6</v>
      </c>
      <c r="E94" s="5"/>
      <c r="F94" s="5"/>
      <c r="G94" s="5"/>
      <c r="H94" s="37"/>
      <c r="I94" s="37"/>
      <c r="J94" s="5">
        <v>273.7</v>
      </c>
      <c r="K94" s="5">
        <f t="shared" si="14"/>
        <v>559.90000000000009</v>
      </c>
      <c r="L94" s="8">
        <f t="shared" si="15"/>
        <v>1.2343692128608972</v>
      </c>
      <c r="M94" s="8"/>
      <c r="N94" s="25"/>
      <c r="O94" s="25"/>
    </row>
    <row r="95" spans="1:17" x14ac:dyDescent="0.25">
      <c r="A95" s="6" t="s">
        <v>103</v>
      </c>
      <c r="B95" s="7" t="s">
        <v>105</v>
      </c>
      <c r="C95" s="7"/>
      <c r="D95" s="5">
        <v>831.1</v>
      </c>
      <c r="E95" s="5"/>
      <c r="F95" s="5"/>
      <c r="G95" s="5"/>
      <c r="H95" s="37"/>
      <c r="I95" s="37"/>
      <c r="J95" s="5">
        <v>272.39999999999998</v>
      </c>
      <c r="K95" s="5">
        <f t="shared" si="14"/>
        <v>558.70000000000005</v>
      </c>
      <c r="L95" s="8">
        <f t="shared" si="15"/>
        <v>1.2317236635566766</v>
      </c>
      <c r="M95" s="8"/>
      <c r="N95" s="25"/>
      <c r="O95" s="25"/>
    </row>
    <row r="96" spans="1:17" ht="15.75" thickBot="1" x14ac:dyDescent="0.3">
      <c r="A96" s="6" t="s">
        <v>104</v>
      </c>
      <c r="B96" s="7" t="s">
        <v>105</v>
      </c>
      <c r="C96" s="7"/>
      <c r="D96" s="5">
        <v>828.1</v>
      </c>
      <c r="E96" s="5"/>
      <c r="F96" s="5"/>
      <c r="G96" s="5"/>
      <c r="H96" s="37"/>
      <c r="I96" s="37"/>
      <c r="J96" s="5">
        <v>269.39999999999998</v>
      </c>
      <c r="K96" s="5">
        <f t="shared" si="14"/>
        <v>558.70000000000005</v>
      </c>
      <c r="L96" s="8">
        <f t="shared" si="15"/>
        <v>1.2317236635566766</v>
      </c>
      <c r="M96" s="8"/>
      <c r="N96" s="25"/>
      <c r="O96" s="25"/>
      <c r="P96" s="61"/>
      <c r="Q96" s="62"/>
    </row>
    <row r="97" spans="1:18" x14ac:dyDescent="0.25">
      <c r="A97" s="6" t="s">
        <v>118</v>
      </c>
      <c r="B97" s="38" t="s">
        <v>348</v>
      </c>
      <c r="C97" s="38" t="s">
        <v>355</v>
      </c>
      <c r="D97" s="5">
        <v>810.1</v>
      </c>
      <c r="E97" s="5">
        <v>27.7</v>
      </c>
      <c r="F97" s="5">
        <v>26.9</v>
      </c>
      <c r="G97" s="5">
        <v>27.3</v>
      </c>
      <c r="H97" s="37" t="s">
        <v>207</v>
      </c>
      <c r="I97" s="37"/>
      <c r="J97" s="15">
        <v>263.39999999999998</v>
      </c>
      <c r="K97" s="5">
        <f t="shared" si="14"/>
        <v>546.70000000000005</v>
      </c>
      <c r="L97" s="8">
        <f t="shared" si="15"/>
        <v>1.2052681705144712</v>
      </c>
      <c r="M97" s="25" t="s">
        <v>208</v>
      </c>
      <c r="N97" s="25"/>
      <c r="O97" s="25"/>
    </row>
    <row r="98" spans="1:18" x14ac:dyDescent="0.25">
      <c r="A98" s="6" t="s">
        <v>119</v>
      </c>
      <c r="B98" s="38" t="s">
        <v>348</v>
      </c>
      <c r="C98" s="38" t="s">
        <v>356</v>
      </c>
      <c r="D98" s="5">
        <v>811.9</v>
      </c>
      <c r="E98" s="5">
        <v>27.3</v>
      </c>
      <c r="F98" s="5">
        <v>27</v>
      </c>
      <c r="G98" s="5">
        <v>27.1</v>
      </c>
      <c r="H98" s="37" t="s">
        <v>207</v>
      </c>
      <c r="I98" s="37"/>
      <c r="J98" s="15">
        <v>262.89999999999998</v>
      </c>
      <c r="K98" s="5">
        <f t="shared" si="14"/>
        <v>549</v>
      </c>
      <c r="L98" s="8">
        <f t="shared" si="15"/>
        <v>1.2103388066808938</v>
      </c>
      <c r="M98" s="25" t="s">
        <v>208</v>
      </c>
      <c r="N98" s="25"/>
      <c r="O98" s="25"/>
    </row>
    <row r="99" spans="1:18" x14ac:dyDescent="0.25">
      <c r="A99" s="6" t="s">
        <v>120</v>
      </c>
      <c r="B99" s="38" t="s">
        <v>348</v>
      </c>
      <c r="C99" s="38" t="s">
        <v>357</v>
      </c>
      <c r="D99" s="5">
        <v>812.3</v>
      </c>
      <c r="E99" s="5">
        <v>27.8</v>
      </c>
      <c r="F99" s="5">
        <v>27.5</v>
      </c>
      <c r="G99" s="5">
        <v>27.8</v>
      </c>
      <c r="H99" s="37" t="s">
        <v>207</v>
      </c>
      <c r="I99" s="37"/>
      <c r="J99" s="15">
        <v>262.5</v>
      </c>
      <c r="K99" s="5">
        <f t="shared" si="14"/>
        <v>549.79999999999995</v>
      </c>
      <c r="L99" s="8">
        <f t="shared" si="15"/>
        <v>1.2121025062170407</v>
      </c>
      <c r="M99" s="25" t="s">
        <v>208</v>
      </c>
      <c r="N99" s="25"/>
      <c r="O99" s="25"/>
    </row>
    <row r="100" spans="1:18" x14ac:dyDescent="0.25">
      <c r="A100" s="6" t="s">
        <v>121</v>
      </c>
      <c r="B100" s="38" t="s">
        <v>348</v>
      </c>
      <c r="C100" s="38" t="s">
        <v>358</v>
      </c>
      <c r="D100" s="5">
        <v>811.9</v>
      </c>
      <c r="E100" s="5">
        <v>26.4</v>
      </c>
      <c r="F100" s="5">
        <v>26.5</v>
      </c>
      <c r="G100" s="5">
        <v>26.6</v>
      </c>
      <c r="H100" s="37" t="s">
        <v>207</v>
      </c>
      <c r="I100" s="37"/>
      <c r="J100" s="15">
        <v>263.3</v>
      </c>
      <c r="K100" s="5">
        <f t="shared" si="14"/>
        <v>548.59999999999991</v>
      </c>
      <c r="L100" s="8">
        <f t="shared" si="15"/>
        <v>1.2094569569128202</v>
      </c>
      <c r="M100" s="25" t="s">
        <v>208</v>
      </c>
      <c r="N100" s="25"/>
      <c r="O100" s="25"/>
    </row>
    <row r="101" spans="1:18" x14ac:dyDescent="0.25">
      <c r="A101" s="6" t="s">
        <v>122</v>
      </c>
      <c r="B101" s="38" t="s">
        <v>348</v>
      </c>
      <c r="C101" s="38" t="s">
        <v>359</v>
      </c>
      <c r="D101" s="5">
        <v>811.7</v>
      </c>
      <c r="E101" s="5">
        <v>26.7</v>
      </c>
      <c r="F101" s="5">
        <v>26.6</v>
      </c>
      <c r="G101" s="5">
        <v>26.9</v>
      </c>
      <c r="H101" s="37" t="s">
        <v>207</v>
      </c>
      <c r="I101" s="37"/>
      <c r="J101" s="15">
        <v>262.89999999999998</v>
      </c>
      <c r="K101" s="5">
        <f t="shared" si="14"/>
        <v>548.80000000000007</v>
      </c>
      <c r="L101" s="8">
        <f t="shared" si="15"/>
        <v>1.2098978817968573</v>
      </c>
      <c r="M101" s="25" t="s">
        <v>208</v>
      </c>
      <c r="N101" s="25"/>
      <c r="O101" s="25"/>
      <c r="P101" t="s">
        <v>351</v>
      </c>
    </row>
    <row r="102" spans="1:18" x14ac:dyDescent="0.25">
      <c r="A102" s="6" t="s">
        <v>123</v>
      </c>
      <c r="B102" s="38" t="s">
        <v>348</v>
      </c>
      <c r="C102" s="38" t="s">
        <v>360</v>
      </c>
      <c r="D102" s="5">
        <v>812.3</v>
      </c>
      <c r="E102" s="5">
        <v>26.7</v>
      </c>
      <c r="F102" s="5">
        <v>26.5</v>
      </c>
      <c r="G102" s="5">
        <v>26.5</v>
      </c>
      <c r="H102" s="37" t="s">
        <v>207</v>
      </c>
      <c r="I102" s="37"/>
      <c r="J102" s="15">
        <v>263.2</v>
      </c>
      <c r="K102" s="5">
        <f t="shared" si="14"/>
        <v>549.09999999999991</v>
      </c>
      <c r="L102" s="8">
        <f t="shared" si="15"/>
        <v>1.2105592691229121</v>
      </c>
      <c r="M102" s="25" t="s">
        <v>208</v>
      </c>
      <c r="N102" s="25"/>
      <c r="O102" s="25"/>
      <c r="P102" t="s">
        <v>353</v>
      </c>
    </row>
    <row r="103" spans="1:18" x14ac:dyDescent="0.25">
      <c r="A103" s="6" t="s">
        <v>124</v>
      </c>
      <c r="B103" s="38" t="s">
        <v>348</v>
      </c>
      <c r="C103" s="38" t="s">
        <v>361</v>
      </c>
      <c r="D103" s="5">
        <v>811.6</v>
      </c>
      <c r="E103" s="5">
        <v>27.3</v>
      </c>
      <c r="F103" s="5">
        <v>27</v>
      </c>
      <c r="G103" s="5">
        <v>27.8</v>
      </c>
      <c r="H103" s="37" t="s">
        <v>207</v>
      </c>
      <c r="I103" s="37"/>
      <c r="J103" s="15">
        <v>263</v>
      </c>
      <c r="K103" s="5">
        <f t="shared" si="14"/>
        <v>548.6</v>
      </c>
      <c r="L103" s="8">
        <f t="shared" si="15"/>
        <v>1.2094569569128204</v>
      </c>
      <c r="M103" s="25" t="s">
        <v>208</v>
      </c>
      <c r="N103" s="25"/>
      <c r="O103" s="25"/>
      <c r="P103" t="s">
        <v>367</v>
      </c>
      <c r="Q103" t="s">
        <v>368</v>
      </c>
    </row>
    <row r="104" spans="1:18" x14ac:dyDescent="0.25">
      <c r="A104" s="6" t="s">
        <v>125</v>
      </c>
      <c r="B104" s="38" t="s">
        <v>348</v>
      </c>
      <c r="C104" s="38" t="s">
        <v>362</v>
      </c>
      <c r="D104" s="5">
        <v>811.4</v>
      </c>
      <c r="E104" s="5">
        <v>27</v>
      </c>
      <c r="F104" s="5">
        <v>27</v>
      </c>
      <c r="G104" s="5">
        <v>27.5</v>
      </c>
      <c r="H104" s="37" t="s">
        <v>207</v>
      </c>
      <c r="I104" s="37"/>
      <c r="J104" s="15">
        <v>262.8</v>
      </c>
      <c r="K104" s="5">
        <f t="shared" si="14"/>
        <v>548.59999999999991</v>
      </c>
      <c r="L104" s="8">
        <f t="shared" si="15"/>
        <v>1.2094569569128202</v>
      </c>
      <c r="M104" s="25" t="s">
        <v>208</v>
      </c>
      <c r="N104" s="25"/>
      <c r="O104" s="25"/>
    </row>
    <row r="105" spans="1:18" x14ac:dyDescent="0.25">
      <c r="A105" s="6" t="s">
        <v>127</v>
      </c>
      <c r="B105" s="38" t="s">
        <v>348</v>
      </c>
      <c r="C105" s="38" t="s">
        <v>363</v>
      </c>
      <c r="D105" s="5">
        <v>812.4</v>
      </c>
      <c r="E105" s="5">
        <v>27</v>
      </c>
      <c r="F105" s="5">
        <v>27.2</v>
      </c>
      <c r="G105" s="5">
        <v>26.9</v>
      </c>
      <c r="H105" s="37" t="s">
        <v>207</v>
      </c>
      <c r="I105" s="37"/>
      <c r="J105" s="15">
        <v>263.2</v>
      </c>
      <c r="K105" s="5">
        <f t="shared" si="14"/>
        <v>549.20000000000005</v>
      </c>
      <c r="L105" s="8">
        <f t="shared" si="15"/>
        <v>1.2107797315649307</v>
      </c>
      <c r="M105" s="25" t="s">
        <v>208</v>
      </c>
      <c r="N105" s="25"/>
      <c r="O105" s="25"/>
    </row>
    <row r="106" spans="1:18" ht="15.75" thickBot="1" x14ac:dyDescent="0.3">
      <c r="A106" s="40" t="s">
        <v>128</v>
      </c>
      <c r="B106" s="38" t="s">
        <v>348</v>
      </c>
      <c r="C106" s="41" t="s">
        <v>364</v>
      </c>
      <c r="D106" s="5">
        <v>811.3</v>
      </c>
      <c r="E106" s="5">
        <v>27.2</v>
      </c>
      <c r="F106" s="5">
        <v>27.2</v>
      </c>
      <c r="G106" s="5">
        <v>27.1</v>
      </c>
      <c r="H106" s="37" t="s">
        <v>207</v>
      </c>
      <c r="I106" s="37"/>
      <c r="J106" s="15">
        <v>262.8</v>
      </c>
      <c r="K106" s="5">
        <f t="shared" si="14"/>
        <v>548.5</v>
      </c>
      <c r="L106" s="8">
        <f t="shared" si="15"/>
        <v>1.2092364944708021</v>
      </c>
      <c r="M106" s="25" t="s">
        <v>208</v>
      </c>
      <c r="N106" s="25"/>
      <c r="O106" s="25"/>
      <c r="P106" s="61"/>
      <c r="Q106" s="62"/>
      <c r="R106" s="62"/>
    </row>
    <row r="107" spans="1:18" x14ac:dyDescent="0.25">
      <c r="A107" s="43" t="s">
        <v>129</v>
      </c>
      <c r="B107" s="38" t="s">
        <v>348</v>
      </c>
      <c r="C107" s="44" t="s">
        <v>349</v>
      </c>
      <c r="D107" s="39">
        <v>811.4</v>
      </c>
      <c r="E107" s="5">
        <v>27.3</v>
      </c>
      <c r="F107" s="5">
        <v>27.3</v>
      </c>
      <c r="G107" s="5">
        <v>27.3</v>
      </c>
      <c r="H107" s="37" t="s">
        <v>206</v>
      </c>
      <c r="I107" s="37"/>
      <c r="J107" s="15">
        <v>262.89999999999998</v>
      </c>
      <c r="K107" s="5">
        <f t="shared" ref="K107:K146" si="16">D107-J107</f>
        <v>548.5</v>
      </c>
      <c r="L107" s="8">
        <f t="shared" ref="L107:L146" si="17">K107/453.592</f>
        <v>1.2092364944708021</v>
      </c>
      <c r="M107" s="8"/>
      <c r="N107" s="38" t="s">
        <v>64</v>
      </c>
      <c r="O107" s="25"/>
      <c r="P107" t="s">
        <v>352</v>
      </c>
      <c r="R107" s="64" t="s">
        <v>129</v>
      </c>
    </row>
    <row r="108" spans="1:18" ht="15.75" thickBot="1" x14ac:dyDescent="0.3">
      <c r="A108" s="45" t="s">
        <v>130</v>
      </c>
      <c r="B108" s="38" t="s">
        <v>348</v>
      </c>
      <c r="C108" s="46" t="s">
        <v>350</v>
      </c>
      <c r="D108" s="39">
        <v>811.6</v>
      </c>
      <c r="E108" s="5">
        <v>27.2</v>
      </c>
      <c r="F108" s="5">
        <v>27.6</v>
      </c>
      <c r="G108" s="5">
        <v>27.7</v>
      </c>
      <c r="H108" s="37" t="s">
        <v>206</v>
      </c>
      <c r="I108" s="37"/>
      <c r="J108" s="15">
        <v>262.7</v>
      </c>
      <c r="K108" s="5">
        <f t="shared" si="16"/>
        <v>548.90000000000009</v>
      </c>
      <c r="L108" s="8">
        <f t="shared" si="17"/>
        <v>1.2101183442388757</v>
      </c>
      <c r="M108" s="8"/>
      <c r="N108" s="38" t="s">
        <v>64</v>
      </c>
      <c r="O108" s="25"/>
      <c r="P108" s="61" t="s">
        <v>354</v>
      </c>
      <c r="Q108" s="62"/>
      <c r="R108" s="65" t="s">
        <v>130</v>
      </c>
    </row>
    <row r="109" spans="1:18" x14ac:dyDescent="0.25">
      <c r="A109" s="42" t="s">
        <v>131</v>
      </c>
      <c r="B109" s="38" t="s">
        <v>348</v>
      </c>
      <c r="C109" s="55" t="s">
        <v>92</v>
      </c>
      <c r="D109" s="5">
        <v>814.5</v>
      </c>
      <c r="E109" s="5">
        <v>27.8</v>
      </c>
      <c r="F109" s="5">
        <v>27.2</v>
      </c>
      <c r="G109" s="5">
        <v>27.7</v>
      </c>
      <c r="H109" s="37" t="s">
        <v>206</v>
      </c>
      <c r="I109" s="37"/>
      <c r="J109" s="15">
        <v>262.89999999999998</v>
      </c>
      <c r="K109" s="5">
        <f t="shared" si="16"/>
        <v>551.6</v>
      </c>
      <c r="L109" s="8">
        <f t="shared" si="17"/>
        <v>1.2160708301733718</v>
      </c>
      <c r="M109" s="25" t="s">
        <v>64</v>
      </c>
      <c r="N109" s="25"/>
      <c r="O109" s="25"/>
    </row>
    <row r="110" spans="1:18" x14ac:dyDescent="0.25">
      <c r="A110" s="6" t="s">
        <v>132</v>
      </c>
      <c r="B110" s="38" t="s">
        <v>348</v>
      </c>
      <c r="C110" s="38" t="s">
        <v>170</v>
      </c>
      <c r="D110" s="5">
        <v>815.5</v>
      </c>
      <c r="E110" s="5">
        <v>27.2</v>
      </c>
      <c r="F110" s="5">
        <v>26.8</v>
      </c>
      <c r="G110" s="5">
        <v>26.4</v>
      </c>
      <c r="H110" s="37" t="s">
        <v>207</v>
      </c>
      <c r="I110" s="37"/>
      <c r="J110" s="15">
        <v>263</v>
      </c>
      <c r="K110" s="5">
        <f t="shared" si="16"/>
        <v>552.5</v>
      </c>
      <c r="L110" s="8">
        <f t="shared" si="17"/>
        <v>1.2180549921515371</v>
      </c>
      <c r="M110" s="25" t="s">
        <v>64</v>
      </c>
      <c r="N110" s="25"/>
      <c r="O110" s="25"/>
    </row>
    <row r="111" spans="1:18" x14ac:dyDescent="0.25">
      <c r="A111" s="6" t="s">
        <v>133</v>
      </c>
      <c r="B111" s="38" t="s">
        <v>348</v>
      </c>
      <c r="C111" s="38" t="s">
        <v>171</v>
      </c>
      <c r="D111" s="5">
        <v>813.8</v>
      </c>
      <c r="E111" s="5">
        <v>26.3</v>
      </c>
      <c r="F111" s="5">
        <v>26.8</v>
      </c>
      <c r="G111" s="5">
        <v>27.2</v>
      </c>
      <c r="H111" s="37" t="s">
        <v>207</v>
      </c>
      <c r="I111" s="37"/>
      <c r="J111" s="15">
        <v>263</v>
      </c>
      <c r="K111" s="5">
        <f t="shared" si="16"/>
        <v>550.79999999999995</v>
      </c>
      <c r="L111" s="8">
        <f t="shared" si="17"/>
        <v>1.2143071306372246</v>
      </c>
      <c r="M111" s="25" t="s">
        <v>64</v>
      </c>
      <c r="N111" s="25"/>
      <c r="O111" s="25"/>
      <c r="P111" t="s">
        <v>365</v>
      </c>
    </row>
    <row r="112" spans="1:18" x14ac:dyDescent="0.25">
      <c r="A112" s="6" t="s">
        <v>134</v>
      </c>
      <c r="B112" s="38" t="s">
        <v>348</v>
      </c>
      <c r="C112" s="38" t="s">
        <v>106</v>
      </c>
      <c r="D112" s="5">
        <v>811</v>
      </c>
      <c r="E112" s="5">
        <v>27.3</v>
      </c>
      <c r="F112" s="5">
        <v>27.3</v>
      </c>
      <c r="G112" s="5">
        <v>27.3</v>
      </c>
      <c r="H112" s="37" t="s">
        <v>207</v>
      </c>
      <c r="I112" s="37"/>
      <c r="J112" s="15">
        <v>263</v>
      </c>
      <c r="K112" s="5">
        <f t="shared" si="16"/>
        <v>548</v>
      </c>
      <c r="L112" s="8">
        <f t="shared" si="17"/>
        <v>1.2081341822607101</v>
      </c>
      <c r="M112" s="25" t="s">
        <v>64</v>
      </c>
      <c r="N112" s="25"/>
      <c r="O112" s="25"/>
      <c r="P112" s="54" t="s">
        <v>366</v>
      </c>
    </row>
    <row r="113" spans="1:17" x14ac:dyDescent="0.25">
      <c r="A113" s="6" t="s">
        <v>135</v>
      </c>
      <c r="B113" s="38" t="s">
        <v>348</v>
      </c>
      <c r="C113" s="38" t="s">
        <v>172</v>
      </c>
      <c r="D113" s="5">
        <v>810.5</v>
      </c>
      <c r="E113" s="5">
        <v>26.9</v>
      </c>
      <c r="F113" s="5">
        <v>27.2</v>
      </c>
      <c r="G113" s="5">
        <v>27.7</v>
      </c>
      <c r="H113" s="37" t="s">
        <v>207</v>
      </c>
      <c r="I113" s="37"/>
      <c r="J113" s="15">
        <v>262.60000000000002</v>
      </c>
      <c r="K113" s="5">
        <f t="shared" si="16"/>
        <v>547.9</v>
      </c>
      <c r="L113" s="8">
        <f t="shared" si="17"/>
        <v>1.2079137198186918</v>
      </c>
      <c r="M113" s="25" t="s">
        <v>64</v>
      </c>
      <c r="N113" s="25"/>
      <c r="O113" s="25"/>
    </row>
    <row r="114" spans="1:17" x14ac:dyDescent="0.25">
      <c r="A114" s="6" t="s">
        <v>136</v>
      </c>
      <c r="B114" s="38" t="s">
        <v>348</v>
      </c>
      <c r="C114" s="38" t="s">
        <v>173</v>
      </c>
      <c r="D114" s="5">
        <v>809.9</v>
      </c>
      <c r="E114" s="5">
        <v>27.3</v>
      </c>
      <c r="F114" s="5">
        <v>27.3</v>
      </c>
      <c r="G114" s="5">
        <v>27.4</v>
      </c>
      <c r="H114" s="37" t="s">
        <v>207</v>
      </c>
      <c r="I114" s="37"/>
      <c r="J114" s="15">
        <v>262.89999999999998</v>
      </c>
      <c r="K114" s="5">
        <f t="shared" si="16"/>
        <v>547</v>
      </c>
      <c r="L114" s="8">
        <f t="shared" si="17"/>
        <v>1.2059295578405262</v>
      </c>
      <c r="M114" s="25" t="s">
        <v>64</v>
      </c>
      <c r="N114" s="25"/>
      <c r="O114" s="25"/>
      <c r="P114" t="s">
        <v>369</v>
      </c>
    </row>
    <row r="115" spans="1:17" x14ac:dyDescent="0.25">
      <c r="A115" s="6" t="s">
        <v>137</v>
      </c>
      <c r="B115" s="38" t="s">
        <v>348</v>
      </c>
      <c r="C115" s="38" t="s">
        <v>174</v>
      </c>
      <c r="D115" s="5">
        <v>812.3</v>
      </c>
      <c r="E115" s="5">
        <v>27.4</v>
      </c>
      <c r="F115" s="5">
        <v>27.7</v>
      </c>
      <c r="G115" s="5">
        <v>27</v>
      </c>
      <c r="H115" s="37" t="s">
        <v>206</v>
      </c>
      <c r="I115" s="37"/>
      <c r="J115" s="15">
        <v>262.89999999999998</v>
      </c>
      <c r="K115" s="5">
        <f t="shared" si="16"/>
        <v>549.4</v>
      </c>
      <c r="L115" s="8">
        <f t="shared" si="17"/>
        <v>1.2112206564489674</v>
      </c>
      <c r="M115" s="25" t="s">
        <v>64</v>
      </c>
      <c r="N115" s="25"/>
      <c r="O115" s="25"/>
      <c r="Q115" s="3">
        <v>45105</v>
      </c>
    </row>
    <row r="116" spans="1:17" x14ac:dyDescent="0.25">
      <c r="A116" s="6" t="s">
        <v>138</v>
      </c>
      <c r="B116" s="38" t="s">
        <v>348</v>
      </c>
      <c r="C116" s="38" t="s">
        <v>175</v>
      </c>
      <c r="D116" s="5">
        <v>811.5</v>
      </c>
      <c r="E116" s="5">
        <v>27.3</v>
      </c>
      <c r="F116" s="5">
        <v>27.4</v>
      </c>
      <c r="G116" s="5">
        <v>27.3</v>
      </c>
      <c r="H116" s="37" t="s">
        <v>206</v>
      </c>
      <c r="I116" s="37"/>
      <c r="J116" s="15">
        <v>262.8</v>
      </c>
      <c r="K116" s="5">
        <f t="shared" si="16"/>
        <v>548.70000000000005</v>
      </c>
      <c r="L116" s="8">
        <f t="shared" si="17"/>
        <v>1.2096774193548387</v>
      </c>
      <c r="M116" s="25" t="s">
        <v>64</v>
      </c>
      <c r="N116" s="25"/>
      <c r="O116" s="25"/>
      <c r="P116" t="s">
        <v>370</v>
      </c>
      <c r="Q116" t="s">
        <v>371</v>
      </c>
    </row>
    <row r="117" spans="1:17" x14ac:dyDescent="0.25">
      <c r="A117" s="6" t="s">
        <v>139</v>
      </c>
      <c r="B117" s="38" t="s">
        <v>348</v>
      </c>
      <c r="C117" s="38" t="s">
        <v>176</v>
      </c>
      <c r="D117" s="5">
        <v>811.9</v>
      </c>
      <c r="E117" s="5">
        <v>27.2</v>
      </c>
      <c r="F117" s="5">
        <v>27.4</v>
      </c>
      <c r="G117" s="5">
        <v>27.3</v>
      </c>
      <c r="H117" s="37" t="s">
        <v>206</v>
      </c>
      <c r="I117" s="37"/>
      <c r="J117" s="15">
        <v>263.10000000000002</v>
      </c>
      <c r="K117" s="5">
        <f t="shared" si="16"/>
        <v>548.79999999999995</v>
      </c>
      <c r="L117" s="8">
        <f t="shared" si="17"/>
        <v>1.2098978817968571</v>
      </c>
      <c r="M117" s="25" t="s">
        <v>64</v>
      </c>
      <c r="N117" s="25"/>
      <c r="O117" s="25"/>
    </row>
    <row r="118" spans="1:17" x14ac:dyDescent="0.25">
      <c r="A118" s="6" t="s">
        <v>140</v>
      </c>
      <c r="B118" s="38" t="s">
        <v>348</v>
      </c>
      <c r="C118" s="38" t="s">
        <v>177</v>
      </c>
      <c r="D118" s="5">
        <v>812.1</v>
      </c>
      <c r="E118" s="5">
        <v>27.5</v>
      </c>
      <c r="F118" s="5">
        <v>27.3</v>
      </c>
      <c r="G118" s="5">
        <v>27.2</v>
      </c>
      <c r="H118" s="37" t="s">
        <v>206</v>
      </c>
      <c r="I118" s="37"/>
      <c r="J118" s="15">
        <v>263</v>
      </c>
      <c r="K118" s="5">
        <f t="shared" si="16"/>
        <v>549.1</v>
      </c>
      <c r="L118" s="8">
        <f t="shared" si="17"/>
        <v>1.2105592691229123</v>
      </c>
      <c r="M118" s="25" t="s">
        <v>64</v>
      </c>
      <c r="N118" s="25"/>
      <c r="O118" s="25"/>
    </row>
    <row r="119" spans="1:17" x14ac:dyDescent="0.25">
      <c r="A119" s="6" t="s">
        <v>141</v>
      </c>
      <c r="B119" s="38" t="s">
        <v>348</v>
      </c>
      <c r="C119" s="38" t="s">
        <v>178</v>
      </c>
      <c r="D119" s="5">
        <v>812</v>
      </c>
      <c r="E119" s="5">
        <v>27.6</v>
      </c>
      <c r="F119" s="5">
        <v>27.6</v>
      </c>
      <c r="G119" s="5">
        <v>27.2</v>
      </c>
      <c r="H119" s="37" t="s">
        <v>207</v>
      </c>
      <c r="I119" s="37"/>
      <c r="J119" s="15">
        <v>263.10000000000002</v>
      </c>
      <c r="K119" s="5">
        <f t="shared" si="16"/>
        <v>548.9</v>
      </c>
      <c r="L119" s="8">
        <f t="shared" si="17"/>
        <v>1.2101183442388754</v>
      </c>
      <c r="M119" s="25" t="s">
        <v>64</v>
      </c>
      <c r="N119" s="25"/>
      <c r="O119" s="25"/>
    </row>
    <row r="120" spans="1:17" x14ac:dyDescent="0.25">
      <c r="A120" s="6" t="s">
        <v>142</v>
      </c>
      <c r="B120" s="38" t="s">
        <v>348</v>
      </c>
      <c r="C120" s="38" t="s">
        <v>179</v>
      </c>
      <c r="D120" s="5">
        <v>812</v>
      </c>
      <c r="E120" s="5">
        <v>27.6</v>
      </c>
      <c r="F120" s="5">
        <v>26.5</v>
      </c>
      <c r="G120" s="5">
        <v>27</v>
      </c>
      <c r="H120" s="37" t="s">
        <v>207</v>
      </c>
      <c r="I120" s="37"/>
      <c r="J120" s="15">
        <v>263.10000000000002</v>
      </c>
      <c r="K120" s="5">
        <f t="shared" si="16"/>
        <v>548.9</v>
      </c>
      <c r="L120" s="8">
        <f t="shared" si="17"/>
        <v>1.2101183442388754</v>
      </c>
      <c r="M120" s="25" t="s">
        <v>64</v>
      </c>
      <c r="N120" s="25"/>
      <c r="O120" s="25"/>
    </row>
    <row r="121" spans="1:17" x14ac:dyDescent="0.25">
      <c r="A121" s="6" t="s">
        <v>143</v>
      </c>
      <c r="B121" s="38" t="s">
        <v>348</v>
      </c>
      <c r="C121" s="38" t="s">
        <v>180</v>
      </c>
      <c r="D121" s="5">
        <v>811.5</v>
      </c>
      <c r="E121" s="5">
        <v>27.4</v>
      </c>
      <c r="F121" s="5">
        <v>27.2</v>
      </c>
      <c r="G121" s="5">
        <v>26.7</v>
      </c>
      <c r="H121" s="37" t="s">
        <v>207</v>
      </c>
      <c r="I121" s="37"/>
      <c r="J121" s="15">
        <v>263.10000000000002</v>
      </c>
      <c r="K121" s="5">
        <f t="shared" si="16"/>
        <v>548.4</v>
      </c>
      <c r="L121" s="8">
        <f t="shared" si="17"/>
        <v>1.2090160320287835</v>
      </c>
      <c r="M121" s="25" t="s">
        <v>64</v>
      </c>
      <c r="N121" s="25"/>
      <c r="O121" s="25"/>
    </row>
    <row r="122" spans="1:17" x14ac:dyDescent="0.25">
      <c r="A122" s="6" t="s">
        <v>144</v>
      </c>
      <c r="B122" s="38" t="s">
        <v>348</v>
      </c>
      <c r="C122" s="38" t="s">
        <v>181</v>
      </c>
      <c r="D122" s="5">
        <v>811.1</v>
      </c>
      <c r="E122" s="5">
        <v>26.8</v>
      </c>
      <c r="F122" s="5">
        <v>26.6</v>
      </c>
      <c r="G122" s="5">
        <v>26.8</v>
      </c>
      <c r="H122" s="37" t="s">
        <v>207</v>
      </c>
      <c r="I122" s="37"/>
      <c r="J122" s="15">
        <v>262.60000000000002</v>
      </c>
      <c r="K122" s="5">
        <f t="shared" si="16"/>
        <v>548.5</v>
      </c>
      <c r="L122" s="8">
        <f t="shared" si="17"/>
        <v>1.2092364944708021</v>
      </c>
      <c r="M122" s="25" t="s">
        <v>64</v>
      </c>
      <c r="N122" s="25"/>
      <c r="O122" s="25"/>
    </row>
    <row r="123" spans="1:17" x14ac:dyDescent="0.25">
      <c r="A123" s="6" t="s">
        <v>145</v>
      </c>
      <c r="B123" s="38" t="s">
        <v>348</v>
      </c>
      <c r="C123" s="38" t="s">
        <v>182</v>
      </c>
      <c r="D123" s="5">
        <v>810.6</v>
      </c>
      <c r="E123" s="5">
        <v>26.9</v>
      </c>
      <c r="F123" s="5">
        <v>26.8</v>
      </c>
      <c r="G123" s="5">
        <v>27</v>
      </c>
      <c r="H123" s="37" t="s">
        <v>207</v>
      </c>
      <c r="I123" s="37"/>
      <c r="J123" s="15">
        <v>262.8</v>
      </c>
      <c r="K123" s="5">
        <f t="shared" si="16"/>
        <v>547.79999999999995</v>
      </c>
      <c r="L123" s="8">
        <f t="shared" si="17"/>
        <v>1.2076932573766732</v>
      </c>
      <c r="M123" s="25" t="s">
        <v>64</v>
      </c>
      <c r="N123" s="25"/>
      <c r="O123" s="25"/>
    </row>
    <row r="124" spans="1:17" x14ac:dyDescent="0.25">
      <c r="A124" s="6" t="s">
        <v>146</v>
      </c>
      <c r="B124" s="38" t="s">
        <v>348</v>
      </c>
      <c r="C124" s="38" t="s">
        <v>183</v>
      </c>
      <c r="D124" s="5">
        <v>811.9</v>
      </c>
      <c r="E124" s="5">
        <v>26.6</v>
      </c>
      <c r="F124" s="5">
        <v>26.8</v>
      </c>
      <c r="G124" s="5">
        <v>26.5</v>
      </c>
      <c r="H124" s="37" t="s">
        <v>207</v>
      </c>
      <c r="I124" s="37"/>
      <c r="J124" s="15">
        <v>263.2</v>
      </c>
      <c r="K124" s="5">
        <f t="shared" si="16"/>
        <v>548.70000000000005</v>
      </c>
      <c r="L124" s="8">
        <f t="shared" si="17"/>
        <v>1.2096774193548387</v>
      </c>
      <c r="M124" s="25" t="s">
        <v>64</v>
      </c>
      <c r="N124" s="25"/>
      <c r="O124" s="25"/>
    </row>
    <row r="125" spans="1:17" x14ac:dyDescent="0.25">
      <c r="A125" s="6" t="s">
        <v>147</v>
      </c>
      <c r="B125" s="38" t="s">
        <v>348</v>
      </c>
      <c r="C125" s="38" t="s">
        <v>184</v>
      </c>
      <c r="D125" s="5">
        <v>812.6</v>
      </c>
      <c r="E125" s="5">
        <v>26.8</v>
      </c>
      <c r="F125" s="5">
        <v>27.5</v>
      </c>
      <c r="G125" s="5">
        <v>26.6</v>
      </c>
      <c r="H125" s="37" t="s">
        <v>207</v>
      </c>
      <c r="I125" s="37"/>
      <c r="J125" s="15">
        <v>263.2</v>
      </c>
      <c r="K125" s="5">
        <f t="shared" si="16"/>
        <v>549.40000000000009</v>
      </c>
      <c r="L125" s="8">
        <f t="shared" si="17"/>
        <v>1.2112206564489676</v>
      </c>
      <c r="M125" s="25" t="s">
        <v>64</v>
      </c>
      <c r="N125" s="25"/>
      <c r="O125" s="25"/>
    </row>
    <row r="126" spans="1:17" x14ac:dyDescent="0.25">
      <c r="A126" s="6" t="s">
        <v>148</v>
      </c>
      <c r="B126" s="38" t="s">
        <v>348</v>
      </c>
      <c r="C126" s="38" t="s">
        <v>185</v>
      </c>
      <c r="D126" s="5">
        <v>811.8</v>
      </c>
      <c r="E126" s="5">
        <v>26.9</v>
      </c>
      <c r="F126" s="5">
        <v>27</v>
      </c>
      <c r="G126" s="5">
        <v>26.7</v>
      </c>
      <c r="H126" s="37" t="s">
        <v>207</v>
      </c>
      <c r="I126" s="37"/>
      <c r="J126" s="15">
        <v>262.7</v>
      </c>
      <c r="K126" s="5">
        <f t="shared" si="16"/>
        <v>549.09999999999991</v>
      </c>
      <c r="L126" s="8">
        <f t="shared" si="17"/>
        <v>1.2105592691229121</v>
      </c>
      <c r="M126" s="25" t="s">
        <v>64</v>
      </c>
      <c r="N126" s="25"/>
      <c r="O126" s="25"/>
    </row>
    <row r="127" spans="1:17" x14ac:dyDescent="0.25">
      <c r="A127" s="6" t="s">
        <v>149</v>
      </c>
      <c r="B127" s="38" t="s">
        <v>348</v>
      </c>
      <c r="C127" s="38" t="s">
        <v>186</v>
      </c>
      <c r="D127" s="5">
        <v>812.1</v>
      </c>
      <c r="E127" s="5">
        <v>26.8</v>
      </c>
      <c r="F127" s="5">
        <v>27.2</v>
      </c>
      <c r="G127" s="5">
        <v>27.1</v>
      </c>
      <c r="H127" s="37" t="s">
        <v>207</v>
      </c>
      <c r="I127" s="37"/>
      <c r="J127" s="15">
        <v>262.89999999999998</v>
      </c>
      <c r="K127" s="5">
        <f t="shared" si="16"/>
        <v>549.20000000000005</v>
      </c>
      <c r="L127" s="8">
        <f t="shared" si="17"/>
        <v>1.2107797315649307</v>
      </c>
      <c r="M127" s="25" t="s">
        <v>64</v>
      </c>
      <c r="N127" s="25"/>
      <c r="O127" s="25"/>
    </row>
    <row r="128" spans="1:17" x14ac:dyDescent="0.25">
      <c r="A128" s="6" t="s">
        <v>150</v>
      </c>
      <c r="B128" s="38" t="s">
        <v>348</v>
      </c>
      <c r="C128" s="38" t="s">
        <v>187</v>
      </c>
      <c r="D128" s="5">
        <v>812.3</v>
      </c>
      <c r="E128" s="5">
        <v>27</v>
      </c>
      <c r="F128" s="5">
        <v>27.2</v>
      </c>
      <c r="G128" s="5">
        <v>27.2</v>
      </c>
      <c r="H128" s="37" t="s">
        <v>207</v>
      </c>
      <c r="I128" s="37"/>
      <c r="J128" s="15">
        <v>263.3</v>
      </c>
      <c r="K128" s="5">
        <f t="shared" si="16"/>
        <v>549</v>
      </c>
      <c r="L128" s="8">
        <f t="shared" si="17"/>
        <v>1.2103388066808938</v>
      </c>
      <c r="M128" s="25" t="s">
        <v>64</v>
      </c>
      <c r="N128" s="25"/>
      <c r="O128" s="25"/>
    </row>
    <row r="129" spans="1:15" x14ac:dyDescent="0.25">
      <c r="A129" s="6" t="s">
        <v>151</v>
      </c>
      <c r="B129" s="38" t="s">
        <v>348</v>
      </c>
      <c r="C129" s="38" t="s">
        <v>188</v>
      </c>
      <c r="D129" s="5">
        <v>811.6</v>
      </c>
      <c r="E129" s="5">
        <v>27.6</v>
      </c>
      <c r="F129" s="5">
        <v>27.4</v>
      </c>
      <c r="G129" s="5">
        <v>27</v>
      </c>
      <c r="H129" s="37" t="s">
        <v>207</v>
      </c>
      <c r="I129" s="37"/>
      <c r="J129" s="15">
        <v>263</v>
      </c>
      <c r="K129" s="5">
        <f t="shared" si="16"/>
        <v>548.6</v>
      </c>
      <c r="L129" s="8">
        <f t="shared" si="17"/>
        <v>1.2094569569128204</v>
      </c>
      <c r="M129" s="25" t="s">
        <v>64</v>
      </c>
      <c r="N129" s="25"/>
      <c r="O129" s="25"/>
    </row>
    <row r="130" spans="1:15" x14ac:dyDescent="0.25">
      <c r="A130" s="6" t="s">
        <v>152</v>
      </c>
      <c r="B130" s="38" t="s">
        <v>348</v>
      </c>
      <c r="C130" s="38" t="s">
        <v>189</v>
      </c>
      <c r="D130" s="5">
        <v>813.4</v>
      </c>
      <c r="E130" s="5">
        <v>27.3</v>
      </c>
      <c r="F130" s="5">
        <v>26.9</v>
      </c>
      <c r="G130" s="5">
        <v>26.9</v>
      </c>
      <c r="H130" s="37" t="s">
        <v>207</v>
      </c>
      <c r="I130" s="37"/>
      <c r="J130" s="15">
        <v>263.39999999999998</v>
      </c>
      <c r="K130" s="5">
        <f t="shared" si="16"/>
        <v>550</v>
      </c>
      <c r="L130" s="8">
        <f t="shared" si="17"/>
        <v>1.2125434311010777</v>
      </c>
      <c r="M130" s="25" t="s">
        <v>64</v>
      </c>
      <c r="N130" s="25"/>
      <c r="O130" s="25"/>
    </row>
    <row r="131" spans="1:15" x14ac:dyDescent="0.25">
      <c r="A131" s="6" t="s">
        <v>153</v>
      </c>
      <c r="B131" s="38" t="s">
        <v>348</v>
      </c>
      <c r="C131" s="38" t="s">
        <v>190</v>
      </c>
      <c r="D131" s="5">
        <v>811.7</v>
      </c>
      <c r="E131" s="5">
        <v>27.1</v>
      </c>
      <c r="F131" s="5">
        <v>26.8</v>
      </c>
      <c r="G131" s="5">
        <v>27.1</v>
      </c>
      <c r="H131" s="37" t="s">
        <v>207</v>
      </c>
      <c r="I131" s="37"/>
      <c r="J131" s="15">
        <v>263.10000000000002</v>
      </c>
      <c r="K131" s="5">
        <f t="shared" si="16"/>
        <v>548.6</v>
      </c>
      <c r="L131" s="8">
        <f t="shared" si="17"/>
        <v>1.2094569569128204</v>
      </c>
      <c r="M131" s="25" t="s">
        <v>64</v>
      </c>
      <c r="N131" s="25"/>
      <c r="O131" s="25"/>
    </row>
    <row r="132" spans="1:15" x14ac:dyDescent="0.25">
      <c r="A132" s="6" t="s">
        <v>154</v>
      </c>
      <c r="B132" s="38" t="s">
        <v>348</v>
      </c>
      <c r="C132" s="38" t="s">
        <v>191</v>
      </c>
      <c r="D132" s="5">
        <v>811.5</v>
      </c>
      <c r="E132" s="5">
        <v>26.9</v>
      </c>
      <c r="F132" s="5">
        <v>26.9</v>
      </c>
      <c r="G132" s="5">
        <v>27.1</v>
      </c>
      <c r="H132" s="37" t="s">
        <v>207</v>
      </c>
      <c r="I132" s="37"/>
      <c r="J132" s="15">
        <v>263.10000000000002</v>
      </c>
      <c r="K132" s="5">
        <f t="shared" si="16"/>
        <v>548.4</v>
      </c>
      <c r="L132" s="8">
        <f t="shared" si="17"/>
        <v>1.2090160320287835</v>
      </c>
      <c r="M132" s="25" t="s">
        <v>64</v>
      </c>
      <c r="N132" s="25"/>
      <c r="O132" s="25"/>
    </row>
    <row r="133" spans="1:15" x14ac:dyDescent="0.25">
      <c r="A133" s="6" t="s">
        <v>155</v>
      </c>
      <c r="B133" s="38" t="s">
        <v>348</v>
      </c>
      <c r="C133" s="38" t="s">
        <v>192</v>
      </c>
      <c r="D133" s="5">
        <v>811</v>
      </c>
      <c r="E133" s="5">
        <v>27.6</v>
      </c>
      <c r="F133" s="5">
        <v>27.1</v>
      </c>
      <c r="G133" s="5">
        <v>27.5</v>
      </c>
      <c r="H133" s="37" t="s">
        <v>207</v>
      </c>
      <c r="I133" s="37"/>
      <c r="J133" s="15">
        <v>263</v>
      </c>
      <c r="K133" s="5">
        <f t="shared" si="16"/>
        <v>548</v>
      </c>
      <c r="L133" s="8">
        <f t="shared" si="17"/>
        <v>1.2081341822607101</v>
      </c>
      <c r="M133" s="25" t="s">
        <v>64</v>
      </c>
      <c r="N133" s="25"/>
      <c r="O133" s="25"/>
    </row>
    <row r="134" spans="1:15" x14ac:dyDescent="0.25">
      <c r="A134" s="6" t="s">
        <v>156</v>
      </c>
      <c r="B134" s="38" t="s">
        <v>348</v>
      </c>
      <c r="C134" s="38" t="s">
        <v>193</v>
      </c>
      <c r="D134" s="5">
        <v>810.7</v>
      </c>
      <c r="E134" s="5">
        <v>27.1</v>
      </c>
      <c r="F134" s="5">
        <v>27.1</v>
      </c>
      <c r="G134" s="5">
        <v>27.2</v>
      </c>
      <c r="H134" s="37" t="s">
        <v>207</v>
      </c>
      <c r="I134" s="37"/>
      <c r="J134" s="15">
        <v>263</v>
      </c>
      <c r="K134" s="5">
        <f t="shared" si="16"/>
        <v>547.70000000000005</v>
      </c>
      <c r="L134" s="8">
        <f t="shared" si="17"/>
        <v>1.2074727949346551</v>
      </c>
      <c r="M134" s="25" t="s">
        <v>64</v>
      </c>
      <c r="N134" s="25"/>
      <c r="O134" s="25"/>
    </row>
    <row r="135" spans="1:15" x14ac:dyDescent="0.25">
      <c r="A135" s="6" t="s">
        <v>157</v>
      </c>
      <c r="B135" s="38" t="s">
        <v>348</v>
      </c>
      <c r="C135" s="38" t="s">
        <v>194</v>
      </c>
      <c r="D135" s="5">
        <v>811.4</v>
      </c>
      <c r="E135" s="5">
        <v>26.9</v>
      </c>
      <c r="F135" s="5">
        <v>26.7</v>
      </c>
      <c r="G135" s="5">
        <v>26.9</v>
      </c>
      <c r="H135" s="37" t="s">
        <v>207</v>
      </c>
      <c r="I135" s="37"/>
      <c r="J135" s="15">
        <v>263.3</v>
      </c>
      <c r="K135" s="5">
        <f t="shared" si="16"/>
        <v>548.09999999999991</v>
      </c>
      <c r="L135" s="8">
        <f t="shared" si="17"/>
        <v>1.2083546447027282</v>
      </c>
      <c r="M135" s="25" t="s">
        <v>64</v>
      </c>
      <c r="N135" s="25"/>
      <c r="O135" s="25"/>
    </row>
    <row r="136" spans="1:15" x14ac:dyDescent="0.25">
      <c r="A136" s="6" t="s">
        <v>158</v>
      </c>
      <c r="B136" s="38" t="s">
        <v>348</v>
      </c>
      <c r="C136" s="38" t="s">
        <v>195</v>
      </c>
      <c r="D136" s="5">
        <v>810.8</v>
      </c>
      <c r="E136" s="5">
        <v>27.6</v>
      </c>
      <c r="F136" s="5">
        <v>27</v>
      </c>
      <c r="G136" s="5">
        <v>27.4</v>
      </c>
      <c r="H136" s="37" t="s">
        <v>207</v>
      </c>
      <c r="I136" s="37"/>
      <c r="J136" s="15">
        <v>262.7</v>
      </c>
      <c r="K136" s="5">
        <f t="shared" si="16"/>
        <v>548.09999999999991</v>
      </c>
      <c r="L136" s="8">
        <f t="shared" si="17"/>
        <v>1.2083546447027282</v>
      </c>
      <c r="M136" s="25" t="s">
        <v>64</v>
      </c>
      <c r="N136" s="25"/>
      <c r="O136" s="25"/>
    </row>
    <row r="137" spans="1:15" x14ac:dyDescent="0.25">
      <c r="A137" s="6" t="s">
        <v>159</v>
      </c>
      <c r="B137" s="38" t="s">
        <v>348</v>
      </c>
      <c r="C137" s="38" t="s">
        <v>196</v>
      </c>
      <c r="D137" s="5">
        <v>811.4</v>
      </c>
      <c r="E137" s="5">
        <v>26.8</v>
      </c>
      <c r="F137" s="5">
        <v>27</v>
      </c>
      <c r="G137" s="5">
        <v>26.9</v>
      </c>
      <c r="H137" s="37" t="s">
        <v>207</v>
      </c>
      <c r="I137" s="37"/>
      <c r="J137" s="15">
        <v>263.10000000000002</v>
      </c>
      <c r="K137" s="5">
        <f t="shared" si="16"/>
        <v>548.29999999999995</v>
      </c>
      <c r="L137" s="8">
        <f t="shared" si="17"/>
        <v>1.2087955695867652</v>
      </c>
      <c r="M137" s="25" t="s">
        <v>64</v>
      </c>
      <c r="N137" s="25"/>
      <c r="O137" s="25"/>
    </row>
    <row r="138" spans="1:15" x14ac:dyDescent="0.25">
      <c r="A138" s="6" t="s">
        <v>160</v>
      </c>
      <c r="B138" s="38" t="s">
        <v>348</v>
      </c>
      <c r="C138" s="38" t="s">
        <v>197</v>
      </c>
      <c r="D138" s="5">
        <v>812.3</v>
      </c>
      <c r="E138" s="5">
        <v>27.1</v>
      </c>
      <c r="F138" s="5">
        <v>27</v>
      </c>
      <c r="G138" s="5">
        <v>26.9</v>
      </c>
      <c r="H138" s="37" t="s">
        <v>207</v>
      </c>
      <c r="I138" s="37"/>
      <c r="J138" s="15">
        <v>263.3</v>
      </c>
      <c r="K138" s="5">
        <f t="shared" si="16"/>
        <v>549</v>
      </c>
      <c r="L138" s="8">
        <f t="shared" si="17"/>
        <v>1.2103388066808938</v>
      </c>
      <c r="M138" s="25" t="s">
        <v>64</v>
      </c>
      <c r="N138" s="25"/>
      <c r="O138" s="25"/>
    </row>
    <row r="139" spans="1:15" x14ac:dyDescent="0.25">
      <c r="A139" s="6" t="s">
        <v>161</v>
      </c>
      <c r="B139" s="38" t="s">
        <v>348</v>
      </c>
      <c r="C139" s="38" t="s">
        <v>198</v>
      </c>
      <c r="D139" s="5">
        <v>812.3</v>
      </c>
      <c r="E139" s="5">
        <v>27.4</v>
      </c>
      <c r="F139" s="5">
        <v>27.1</v>
      </c>
      <c r="G139" s="5">
        <v>27.2</v>
      </c>
      <c r="H139" s="37" t="s">
        <v>207</v>
      </c>
      <c r="I139" s="37"/>
      <c r="J139" s="15">
        <v>262.7</v>
      </c>
      <c r="K139" s="5">
        <f t="shared" si="16"/>
        <v>549.59999999999991</v>
      </c>
      <c r="L139" s="8">
        <f t="shared" si="17"/>
        <v>1.2116615813330041</v>
      </c>
      <c r="M139" s="25" t="s">
        <v>64</v>
      </c>
      <c r="N139" s="25"/>
      <c r="O139" s="25"/>
    </row>
    <row r="140" spans="1:15" x14ac:dyDescent="0.25">
      <c r="A140" s="6" t="s">
        <v>162</v>
      </c>
      <c r="B140" s="38" t="s">
        <v>348</v>
      </c>
      <c r="C140" s="38" t="s">
        <v>199</v>
      </c>
      <c r="D140" s="5">
        <v>810.4</v>
      </c>
      <c r="E140" s="5">
        <v>27.4</v>
      </c>
      <c r="F140" s="5">
        <v>27.7</v>
      </c>
      <c r="G140" s="5">
        <v>27.2</v>
      </c>
      <c r="H140" s="37" t="s">
        <v>207</v>
      </c>
      <c r="I140" s="37"/>
      <c r="J140" s="15">
        <v>262.3</v>
      </c>
      <c r="K140" s="5">
        <f t="shared" si="16"/>
        <v>548.09999999999991</v>
      </c>
      <c r="L140" s="8">
        <f t="shared" si="17"/>
        <v>1.2083546447027282</v>
      </c>
      <c r="M140" s="25" t="s">
        <v>64</v>
      </c>
      <c r="N140" s="25"/>
      <c r="O140" s="25"/>
    </row>
    <row r="141" spans="1:15" x14ac:dyDescent="0.25">
      <c r="A141" s="6" t="s">
        <v>163</v>
      </c>
      <c r="B141" s="38" t="s">
        <v>348</v>
      </c>
      <c r="C141" s="38" t="s">
        <v>200</v>
      </c>
      <c r="D141" s="5">
        <v>814.1</v>
      </c>
      <c r="E141" s="5">
        <v>27.3</v>
      </c>
      <c r="F141" s="5">
        <v>27.1</v>
      </c>
      <c r="G141" s="5">
        <v>27.1</v>
      </c>
      <c r="H141" s="37" t="s">
        <v>207</v>
      </c>
      <c r="I141" s="37"/>
      <c r="J141" s="15">
        <v>263</v>
      </c>
      <c r="K141" s="5">
        <f t="shared" si="16"/>
        <v>551.1</v>
      </c>
      <c r="L141" s="8">
        <f t="shared" si="17"/>
        <v>1.2149685179632799</v>
      </c>
      <c r="M141" s="25" t="s">
        <v>64</v>
      </c>
      <c r="N141" s="25"/>
      <c r="O141" s="25"/>
    </row>
    <row r="142" spans="1:15" x14ac:dyDescent="0.25">
      <c r="A142" s="6" t="s">
        <v>164</v>
      </c>
      <c r="B142" s="38" t="s">
        <v>348</v>
      </c>
      <c r="C142" s="38" t="s">
        <v>201</v>
      </c>
      <c r="D142" s="5">
        <v>811.7</v>
      </c>
      <c r="E142" s="5">
        <v>27.8</v>
      </c>
      <c r="F142" s="5">
        <v>27.1</v>
      </c>
      <c r="G142" s="5">
        <v>26.9</v>
      </c>
      <c r="H142" s="37" t="s">
        <v>207</v>
      </c>
      <c r="I142" s="37"/>
      <c r="J142" s="15">
        <v>263.3</v>
      </c>
      <c r="K142" s="5">
        <f t="shared" si="16"/>
        <v>548.40000000000009</v>
      </c>
      <c r="L142" s="8">
        <f t="shared" si="17"/>
        <v>1.2090160320287837</v>
      </c>
      <c r="M142" s="25" t="s">
        <v>64</v>
      </c>
      <c r="N142" s="25"/>
      <c r="O142" s="25"/>
    </row>
    <row r="143" spans="1:15" x14ac:dyDescent="0.25">
      <c r="A143" s="6" t="s">
        <v>165</v>
      </c>
      <c r="B143" s="38" t="s">
        <v>348</v>
      </c>
      <c r="C143" s="38" t="s">
        <v>202</v>
      </c>
      <c r="D143" s="5">
        <v>811</v>
      </c>
      <c r="E143" s="5">
        <v>27.2</v>
      </c>
      <c r="F143" s="5">
        <v>26.9</v>
      </c>
      <c r="G143" s="5">
        <v>27.1</v>
      </c>
      <c r="H143" s="37" t="s">
        <v>207</v>
      </c>
      <c r="I143" s="37"/>
      <c r="J143" s="15">
        <v>262.89999999999998</v>
      </c>
      <c r="K143" s="5">
        <f t="shared" si="16"/>
        <v>548.1</v>
      </c>
      <c r="L143" s="8">
        <f t="shared" si="17"/>
        <v>1.2083546447027285</v>
      </c>
      <c r="M143" s="25" t="s">
        <v>64</v>
      </c>
      <c r="N143" s="25"/>
      <c r="O143" s="25"/>
    </row>
    <row r="144" spans="1:15" x14ac:dyDescent="0.25">
      <c r="A144" s="6" t="s">
        <v>166</v>
      </c>
      <c r="B144" s="38" t="s">
        <v>348</v>
      </c>
      <c r="C144" s="38" t="s">
        <v>203</v>
      </c>
      <c r="D144" s="5">
        <v>811</v>
      </c>
      <c r="E144" s="5">
        <v>27.2</v>
      </c>
      <c r="F144" s="5">
        <v>27.1</v>
      </c>
      <c r="G144" s="5">
        <v>27.6</v>
      </c>
      <c r="H144" s="37" t="s">
        <v>207</v>
      </c>
      <c r="I144" s="37"/>
      <c r="J144" s="15">
        <v>262.39999999999998</v>
      </c>
      <c r="K144" s="5">
        <f t="shared" si="16"/>
        <v>548.6</v>
      </c>
      <c r="L144" s="8">
        <f t="shared" si="17"/>
        <v>1.2094569569128204</v>
      </c>
      <c r="M144" s="25" t="s">
        <v>64</v>
      </c>
      <c r="N144" s="25"/>
      <c r="O144" s="25"/>
    </row>
    <row r="145" spans="1:15" x14ac:dyDescent="0.25">
      <c r="A145" s="6" t="s">
        <v>167</v>
      </c>
      <c r="B145" s="38" t="s">
        <v>348</v>
      </c>
      <c r="C145" s="38" t="s">
        <v>204</v>
      </c>
      <c r="D145" s="5">
        <v>836</v>
      </c>
      <c r="E145" s="5">
        <v>26.8</v>
      </c>
      <c r="F145" s="5">
        <v>26.8</v>
      </c>
      <c r="G145" s="5">
        <v>26.2</v>
      </c>
      <c r="H145" s="37" t="s">
        <v>207</v>
      </c>
      <c r="I145" s="37"/>
      <c r="J145" s="15">
        <v>262.60000000000002</v>
      </c>
      <c r="K145" s="5">
        <f t="shared" si="16"/>
        <v>573.4</v>
      </c>
      <c r="L145" s="8">
        <f t="shared" si="17"/>
        <v>1.264131642533378</v>
      </c>
      <c r="M145" s="25" t="s">
        <v>64</v>
      </c>
      <c r="N145" s="25"/>
      <c r="O145" s="25"/>
    </row>
    <row r="146" spans="1:15" x14ac:dyDescent="0.25">
      <c r="A146" s="6" t="s">
        <v>168</v>
      </c>
      <c r="B146" s="38" t="s">
        <v>348</v>
      </c>
      <c r="C146" s="38" t="s">
        <v>205</v>
      </c>
      <c r="D146" s="5">
        <v>835.7</v>
      </c>
      <c r="E146" s="5">
        <v>26.5</v>
      </c>
      <c r="F146" s="5">
        <v>26.6</v>
      </c>
      <c r="G146" s="5">
        <v>26.2</v>
      </c>
      <c r="H146" s="37" t="s">
        <v>207</v>
      </c>
      <c r="I146" s="37"/>
      <c r="J146" s="15">
        <v>263.2</v>
      </c>
      <c r="K146" s="5">
        <f t="shared" si="16"/>
        <v>572.5</v>
      </c>
      <c r="L146" s="8">
        <f t="shared" si="17"/>
        <v>1.2621474805552126</v>
      </c>
      <c r="M146" s="25" t="s">
        <v>64</v>
      </c>
      <c r="N146" s="25"/>
      <c r="O146" s="25"/>
    </row>
    <row r="147" spans="1:15" hidden="1" x14ac:dyDescent="0.25">
      <c r="A147" s="6"/>
      <c r="B147" s="7"/>
      <c r="C147" s="7"/>
      <c r="D147" s="5"/>
      <c r="E147" s="5"/>
      <c r="F147" s="5"/>
      <c r="G147" s="5"/>
      <c r="H147" s="5"/>
      <c r="I147" s="5"/>
      <c r="J147" s="5"/>
      <c r="K147" s="5"/>
      <c r="L147" s="8"/>
      <c r="M147" s="8"/>
      <c r="N147" s="25"/>
      <c r="O147" s="25"/>
    </row>
    <row r="148" spans="1:15" hidden="1" x14ac:dyDescent="0.25">
      <c r="A148" s="6"/>
      <c r="B148" s="7"/>
      <c r="C148" s="7"/>
      <c r="D148" s="5"/>
      <c r="E148" s="5"/>
      <c r="F148" s="5"/>
      <c r="G148" s="5"/>
      <c r="H148" s="5"/>
      <c r="I148" s="5"/>
      <c r="J148" s="5"/>
      <c r="K148" s="5"/>
      <c r="L148" s="8"/>
      <c r="M148" s="8"/>
      <c r="N148" s="25"/>
      <c r="O148" s="25"/>
    </row>
    <row r="149" spans="1:15" hidden="1" x14ac:dyDescent="0.25">
      <c r="A149" s="6"/>
      <c r="B149" s="7"/>
      <c r="C149" s="7"/>
      <c r="D149" s="5"/>
      <c r="E149" s="5"/>
      <c r="F149" s="5"/>
      <c r="G149" s="5"/>
      <c r="H149" s="5"/>
      <c r="I149" s="5"/>
      <c r="J149" s="5"/>
      <c r="K149" s="5"/>
      <c r="L149" s="8"/>
      <c r="M149" s="8"/>
      <c r="N149" s="25"/>
      <c r="O149" s="23"/>
    </row>
    <row r="150" spans="1:15" hidden="1" x14ac:dyDescent="0.25">
      <c r="A150" s="6"/>
      <c r="B150" s="7"/>
      <c r="C150" s="7"/>
      <c r="D150" s="5"/>
      <c r="E150" s="5"/>
      <c r="F150" s="5"/>
      <c r="G150" s="5"/>
      <c r="H150" s="5"/>
      <c r="I150" s="5"/>
      <c r="J150" s="5"/>
      <c r="K150" s="5"/>
      <c r="L150" s="8"/>
      <c r="M150" s="8"/>
      <c r="N150" s="25"/>
      <c r="O150" s="25"/>
    </row>
    <row r="151" spans="1:15" hidden="1" x14ac:dyDescent="0.25">
      <c r="A151" s="6"/>
      <c r="B151" s="7"/>
      <c r="C151" s="7"/>
      <c r="D151" s="5"/>
      <c r="E151" s="5"/>
      <c r="F151" s="5"/>
      <c r="G151" s="5"/>
      <c r="H151" s="5"/>
      <c r="I151" s="5"/>
      <c r="J151" s="5"/>
      <c r="K151" s="5"/>
      <c r="L151" s="8"/>
      <c r="M151" s="8"/>
      <c r="N151" s="25"/>
      <c r="O151" s="25"/>
    </row>
    <row r="152" spans="1:15" hidden="1" x14ac:dyDescent="0.25">
      <c r="A152" s="6"/>
      <c r="B152" s="7"/>
      <c r="C152" s="7"/>
      <c r="D152" s="5"/>
      <c r="E152" s="5"/>
      <c r="F152" s="5"/>
      <c r="G152" s="5"/>
      <c r="H152" s="5"/>
      <c r="I152" s="5"/>
      <c r="J152" s="5"/>
      <c r="K152" s="5"/>
      <c r="L152" s="8"/>
      <c r="M152" s="8"/>
      <c r="N152" s="25"/>
      <c r="O152" s="25"/>
    </row>
    <row r="153" spans="1:15" hidden="1" x14ac:dyDescent="0.25">
      <c r="A153" s="6"/>
      <c r="B153" s="7"/>
      <c r="C153" s="7"/>
      <c r="D153" s="5"/>
      <c r="E153" s="5"/>
      <c r="F153" s="5"/>
      <c r="G153" s="5"/>
      <c r="H153" s="5"/>
      <c r="I153" s="5"/>
      <c r="J153" s="5"/>
      <c r="K153" s="5"/>
      <c r="L153" s="8"/>
      <c r="M153" s="8"/>
      <c r="N153" s="25"/>
      <c r="O153" s="25"/>
    </row>
    <row r="154" spans="1:15" hidden="1" x14ac:dyDescent="0.25">
      <c r="A154" s="6"/>
      <c r="B154" s="7"/>
      <c r="C154" s="7"/>
      <c r="D154" s="5"/>
      <c r="E154" s="5"/>
      <c r="F154" s="5"/>
      <c r="G154" s="5"/>
      <c r="H154" s="5"/>
      <c r="I154" s="5"/>
      <c r="J154" s="5"/>
      <c r="K154" s="5"/>
      <c r="L154" s="8"/>
      <c r="M154" s="8"/>
      <c r="N154" s="25"/>
      <c r="O154" s="25"/>
    </row>
    <row r="155" spans="1:15" hidden="1" x14ac:dyDescent="0.25">
      <c r="A155" s="6"/>
      <c r="B155" s="7"/>
      <c r="C155" s="7"/>
      <c r="D155" s="5"/>
      <c r="E155" s="5"/>
      <c r="F155" s="5"/>
      <c r="G155" s="5"/>
      <c r="H155" s="5"/>
      <c r="I155" s="5"/>
      <c r="J155" s="5"/>
      <c r="K155" s="5"/>
      <c r="L155" s="8"/>
      <c r="M155" s="8"/>
      <c r="N155" s="25"/>
      <c r="O155" s="25"/>
    </row>
    <row r="156" spans="1:15" hidden="1" x14ac:dyDescent="0.25">
      <c r="A156" s="6"/>
      <c r="B156" s="7"/>
      <c r="C156" s="7"/>
      <c r="D156" s="5"/>
      <c r="E156" s="5"/>
      <c r="F156" s="5"/>
      <c r="G156" s="5"/>
      <c r="H156" s="5"/>
      <c r="I156" s="5"/>
      <c r="J156" s="5"/>
      <c r="K156" s="5"/>
      <c r="L156" s="8"/>
      <c r="M156" s="8"/>
      <c r="N156" s="25"/>
      <c r="O156" s="25"/>
    </row>
    <row r="157" spans="1:15" hidden="1" x14ac:dyDescent="0.25">
      <c r="A157" s="6"/>
      <c r="B157" s="7"/>
      <c r="C157" s="7"/>
      <c r="D157" s="5"/>
      <c r="E157" s="5"/>
      <c r="F157" s="5"/>
      <c r="G157" s="5"/>
      <c r="H157" s="5"/>
      <c r="I157" s="5"/>
      <c r="J157" s="5"/>
      <c r="K157" s="5"/>
      <c r="L157" s="8"/>
      <c r="M157" s="8"/>
      <c r="N157" s="25"/>
      <c r="O157" s="25"/>
    </row>
    <row r="158" spans="1:15" hidden="1" x14ac:dyDescent="0.25">
      <c r="A158" s="6"/>
      <c r="B158" s="7"/>
      <c r="C158" s="7"/>
      <c r="D158" s="5"/>
      <c r="E158" s="5"/>
      <c r="F158" s="5"/>
      <c r="G158" s="5"/>
      <c r="H158" s="5"/>
      <c r="I158" s="5"/>
      <c r="J158" s="5" t="e">
        <f>VLOOKUP(A158,'Winder bobbins'!$A$2:$B$61,2,FALSE)</f>
        <v>#N/A</v>
      </c>
      <c r="K158" s="5" t="e">
        <f t="shared" si="11"/>
        <v>#N/A</v>
      </c>
      <c r="L158" s="8" t="e">
        <f t="shared" ref="L158:L189" si="18">K158/453.6</f>
        <v>#N/A</v>
      </c>
      <c r="M158" s="8"/>
      <c r="N158"/>
      <c r="O158"/>
    </row>
    <row r="159" spans="1:15" hidden="1" x14ac:dyDescent="0.25">
      <c r="A159" s="6"/>
      <c r="B159" s="7"/>
      <c r="C159" s="7"/>
      <c r="D159" s="5"/>
      <c r="E159" s="5"/>
      <c r="F159" s="5"/>
      <c r="G159" s="5"/>
      <c r="H159" s="5"/>
      <c r="I159" s="5"/>
      <c r="J159" s="5" t="e">
        <f>VLOOKUP(A159,'Winder bobbins'!$A$2:$B$61,2,FALSE)</f>
        <v>#N/A</v>
      </c>
      <c r="K159" s="5" t="e">
        <f t="shared" si="11"/>
        <v>#N/A</v>
      </c>
      <c r="L159" s="8" t="e">
        <f t="shared" si="18"/>
        <v>#N/A</v>
      </c>
      <c r="M159" s="8"/>
      <c r="N159"/>
      <c r="O159"/>
    </row>
    <row r="160" spans="1:15" hidden="1" x14ac:dyDescent="0.25">
      <c r="A160" s="6"/>
      <c r="B160" s="7"/>
      <c r="C160" s="7"/>
      <c r="D160" s="5"/>
      <c r="E160" s="5"/>
      <c r="F160" s="5"/>
      <c r="G160" s="5"/>
      <c r="H160" s="5"/>
      <c r="I160" s="5"/>
      <c r="J160" s="5" t="e">
        <f>VLOOKUP(A160,'Winder bobbins'!$A$2:$B$61,2,FALSE)</f>
        <v>#N/A</v>
      </c>
      <c r="K160" s="5" t="e">
        <f t="shared" si="11"/>
        <v>#N/A</v>
      </c>
      <c r="L160" s="8" t="e">
        <f t="shared" si="18"/>
        <v>#N/A</v>
      </c>
      <c r="M160" s="8"/>
      <c r="N160"/>
      <c r="O160"/>
    </row>
    <row r="161" spans="1:15" hidden="1" x14ac:dyDescent="0.25">
      <c r="A161" s="6"/>
      <c r="B161" s="7"/>
      <c r="C161" s="7"/>
      <c r="D161" s="5"/>
      <c r="E161" s="5"/>
      <c r="F161" s="5"/>
      <c r="G161" s="5"/>
      <c r="H161" s="5"/>
      <c r="I161" s="5"/>
      <c r="J161" s="5" t="e">
        <f>VLOOKUP(A161,'Winder bobbins'!$A$2:$B$61,2,FALSE)</f>
        <v>#N/A</v>
      </c>
      <c r="K161" s="5" t="e">
        <f t="shared" si="11"/>
        <v>#N/A</v>
      </c>
      <c r="L161" s="8" t="e">
        <f t="shared" si="18"/>
        <v>#N/A</v>
      </c>
      <c r="M161" s="8"/>
      <c r="N161"/>
      <c r="O161"/>
    </row>
    <row r="162" spans="1:15" hidden="1" x14ac:dyDescent="0.25">
      <c r="A162" s="6"/>
      <c r="B162" s="7"/>
      <c r="C162" s="7"/>
      <c r="D162" s="5"/>
      <c r="E162" s="5"/>
      <c r="F162" s="5"/>
      <c r="G162" s="5"/>
      <c r="H162" s="5"/>
      <c r="I162" s="5"/>
      <c r="J162" s="5" t="e">
        <f>VLOOKUP(A162,'Winder bobbins'!$A$2:$B$61,2,FALSE)</f>
        <v>#N/A</v>
      </c>
      <c r="K162" s="5" t="e">
        <f t="shared" si="11"/>
        <v>#N/A</v>
      </c>
      <c r="L162" s="8" t="e">
        <f t="shared" si="18"/>
        <v>#N/A</v>
      </c>
      <c r="M162" s="8"/>
      <c r="N162"/>
      <c r="O162"/>
    </row>
    <row r="163" spans="1:15" hidden="1" x14ac:dyDescent="0.25">
      <c r="A163" s="6"/>
      <c r="B163" s="7"/>
      <c r="C163" s="7"/>
      <c r="D163" s="5"/>
      <c r="E163" s="5"/>
      <c r="F163" s="5"/>
      <c r="G163" s="5"/>
      <c r="H163" s="5"/>
      <c r="I163" s="5"/>
      <c r="J163" s="5" t="e">
        <f>VLOOKUP(A163,'Winder bobbins'!$A$2:$B$61,2,FALSE)</f>
        <v>#N/A</v>
      </c>
      <c r="K163" s="5" t="e">
        <f t="shared" si="11"/>
        <v>#N/A</v>
      </c>
      <c r="L163" s="8" t="e">
        <f t="shared" si="18"/>
        <v>#N/A</v>
      </c>
      <c r="M163" s="8"/>
      <c r="N163"/>
      <c r="O163"/>
    </row>
    <row r="164" spans="1:15" hidden="1" x14ac:dyDescent="0.25">
      <c r="A164" s="6"/>
      <c r="B164" s="7"/>
      <c r="C164" s="7"/>
      <c r="D164" s="5"/>
      <c r="E164" s="5"/>
      <c r="F164" s="5"/>
      <c r="G164" s="5"/>
      <c r="H164" s="5"/>
      <c r="I164" s="5"/>
      <c r="J164" s="5" t="e">
        <f>VLOOKUP(A164,'Winder bobbins'!$A$2:$B$61,2,FALSE)</f>
        <v>#N/A</v>
      </c>
      <c r="K164" s="5" t="e">
        <f t="shared" ref="K164:K195" si="19">D164-J164</f>
        <v>#N/A</v>
      </c>
      <c r="L164" s="8" t="e">
        <f t="shared" si="18"/>
        <v>#N/A</v>
      </c>
      <c r="M164" s="8"/>
      <c r="N164"/>
      <c r="O164"/>
    </row>
    <row r="165" spans="1:15" hidden="1" x14ac:dyDescent="0.25">
      <c r="A165" s="6"/>
      <c r="B165" s="7"/>
      <c r="C165" s="7"/>
      <c r="D165" s="5"/>
      <c r="E165" s="5"/>
      <c r="F165" s="5"/>
      <c r="G165" s="5"/>
      <c r="H165" s="5"/>
      <c r="I165" s="5"/>
      <c r="J165" s="5" t="e">
        <f>VLOOKUP(A165,'Winder bobbins'!$A$2:$B$61,2,FALSE)</f>
        <v>#N/A</v>
      </c>
      <c r="K165" s="5" t="e">
        <f t="shared" si="19"/>
        <v>#N/A</v>
      </c>
      <c r="L165" s="8" t="e">
        <f t="shared" si="18"/>
        <v>#N/A</v>
      </c>
      <c r="M165" s="8"/>
      <c r="N165"/>
      <c r="O165"/>
    </row>
    <row r="166" spans="1:15" hidden="1" x14ac:dyDescent="0.25">
      <c r="A166" s="6"/>
      <c r="B166" s="7"/>
      <c r="C166" s="7"/>
      <c r="D166" s="5"/>
      <c r="E166" s="5"/>
      <c r="F166" s="5"/>
      <c r="G166" s="5"/>
      <c r="H166" s="5"/>
      <c r="I166" s="5"/>
      <c r="J166" s="5" t="e">
        <f>VLOOKUP(A166,'Winder bobbins'!$A$2:$B$61,2,FALSE)</f>
        <v>#N/A</v>
      </c>
      <c r="K166" s="5" t="e">
        <f t="shared" si="19"/>
        <v>#N/A</v>
      </c>
      <c r="L166" s="8" t="e">
        <f t="shared" si="18"/>
        <v>#N/A</v>
      </c>
      <c r="M166" s="8"/>
      <c r="N166"/>
      <c r="O166"/>
    </row>
    <row r="167" spans="1:15" hidden="1" x14ac:dyDescent="0.25">
      <c r="A167" s="6"/>
      <c r="B167" s="7"/>
      <c r="C167" s="7"/>
      <c r="D167" s="5"/>
      <c r="E167" s="5"/>
      <c r="F167" s="5"/>
      <c r="G167" s="5"/>
      <c r="H167" s="5"/>
      <c r="I167" s="5"/>
      <c r="J167" s="5" t="e">
        <f>VLOOKUP(A167,'Winder bobbins'!$A$2:$B$61,2,FALSE)</f>
        <v>#N/A</v>
      </c>
      <c r="K167" s="5" t="e">
        <f t="shared" si="19"/>
        <v>#N/A</v>
      </c>
      <c r="L167" s="8" t="e">
        <f t="shared" si="18"/>
        <v>#N/A</v>
      </c>
      <c r="M167" s="8"/>
      <c r="N167"/>
      <c r="O167"/>
    </row>
    <row r="168" spans="1:15" hidden="1" x14ac:dyDescent="0.25">
      <c r="A168" s="6"/>
      <c r="B168" s="7"/>
      <c r="C168" s="7"/>
      <c r="D168" s="5"/>
      <c r="E168" s="5"/>
      <c r="F168" s="5"/>
      <c r="G168" s="5"/>
      <c r="H168" s="5"/>
      <c r="I168" s="5"/>
      <c r="J168" s="5" t="e">
        <f>VLOOKUP(A168,'Winder bobbins'!$A$2:$B$61,2,FALSE)</f>
        <v>#N/A</v>
      </c>
      <c r="K168" s="5" t="e">
        <f t="shared" si="19"/>
        <v>#N/A</v>
      </c>
      <c r="L168" s="8" t="e">
        <f t="shared" si="18"/>
        <v>#N/A</v>
      </c>
      <c r="M168" s="8"/>
      <c r="N168"/>
      <c r="O168"/>
    </row>
    <row r="169" spans="1:15" hidden="1" x14ac:dyDescent="0.25">
      <c r="A169" s="6"/>
      <c r="B169" s="7"/>
      <c r="C169" s="7"/>
      <c r="D169" s="5"/>
      <c r="E169" s="5"/>
      <c r="F169" s="5"/>
      <c r="G169" s="5"/>
      <c r="H169" s="5"/>
      <c r="I169" s="5"/>
      <c r="J169" s="5" t="e">
        <f>VLOOKUP(A169,'Winder bobbins'!$A$2:$B$61,2,FALSE)</f>
        <v>#N/A</v>
      </c>
      <c r="K169" s="5" t="e">
        <f t="shared" si="19"/>
        <v>#N/A</v>
      </c>
      <c r="L169" s="8" t="e">
        <f t="shared" si="18"/>
        <v>#N/A</v>
      </c>
      <c r="M169" s="8"/>
      <c r="N169"/>
      <c r="O169"/>
    </row>
    <row r="170" spans="1:15" hidden="1" x14ac:dyDescent="0.25">
      <c r="A170" s="6"/>
      <c r="B170" s="7"/>
      <c r="C170" s="7"/>
      <c r="D170" s="5"/>
      <c r="E170" s="5"/>
      <c r="F170" s="5"/>
      <c r="G170" s="5"/>
      <c r="H170" s="5"/>
      <c r="I170" s="5"/>
      <c r="J170" s="5" t="e">
        <f>VLOOKUP(A170,'Winder bobbins'!$A$2:$B$61,2,FALSE)</f>
        <v>#N/A</v>
      </c>
      <c r="K170" s="5" t="e">
        <f t="shared" si="19"/>
        <v>#N/A</v>
      </c>
      <c r="L170" s="8" t="e">
        <f t="shared" si="18"/>
        <v>#N/A</v>
      </c>
      <c r="M170" s="8"/>
      <c r="N170"/>
      <c r="O170"/>
    </row>
    <row r="171" spans="1:15" hidden="1" x14ac:dyDescent="0.25">
      <c r="A171" s="6"/>
      <c r="B171" s="7"/>
      <c r="C171" s="7"/>
      <c r="D171" s="5"/>
      <c r="E171" s="5"/>
      <c r="F171" s="5"/>
      <c r="G171" s="5"/>
      <c r="H171" s="5"/>
      <c r="I171" s="5"/>
      <c r="J171" s="5" t="e">
        <f>VLOOKUP(A171,'Winder bobbins'!$A$2:$B$61,2,FALSE)</f>
        <v>#N/A</v>
      </c>
      <c r="K171" s="5" t="e">
        <f t="shared" si="19"/>
        <v>#N/A</v>
      </c>
      <c r="L171" s="8" t="e">
        <f t="shared" si="18"/>
        <v>#N/A</v>
      </c>
      <c r="M171" s="8"/>
      <c r="N171"/>
      <c r="O171"/>
    </row>
    <row r="172" spans="1:15" hidden="1" x14ac:dyDescent="0.25">
      <c r="A172" s="6"/>
      <c r="B172" s="7"/>
      <c r="C172" s="7"/>
      <c r="D172" s="5"/>
      <c r="E172" s="5"/>
      <c r="F172" s="5"/>
      <c r="G172" s="5"/>
      <c r="H172" s="5"/>
      <c r="I172" s="5"/>
      <c r="J172" s="5" t="e">
        <f>VLOOKUP(A172,'Winder bobbins'!$A$2:$B$61,2,FALSE)</f>
        <v>#N/A</v>
      </c>
      <c r="K172" s="5" t="e">
        <f t="shared" si="19"/>
        <v>#N/A</v>
      </c>
      <c r="L172" s="8" t="e">
        <f t="shared" si="18"/>
        <v>#N/A</v>
      </c>
      <c r="M172" s="8"/>
      <c r="N172"/>
      <c r="O172"/>
    </row>
    <row r="173" spans="1:15" hidden="1" x14ac:dyDescent="0.25">
      <c r="A173" s="6"/>
      <c r="B173" s="7"/>
      <c r="C173" s="7"/>
      <c r="D173" s="5"/>
      <c r="E173" s="5"/>
      <c r="F173" s="5"/>
      <c r="G173" s="5"/>
      <c r="H173" s="5"/>
      <c r="I173" s="5"/>
      <c r="J173" s="5" t="e">
        <f>VLOOKUP(A173,'Winder bobbins'!$A$2:$B$61,2,FALSE)</f>
        <v>#N/A</v>
      </c>
      <c r="K173" s="5" t="e">
        <f t="shared" si="19"/>
        <v>#N/A</v>
      </c>
      <c r="L173" s="8" t="e">
        <f t="shared" si="18"/>
        <v>#N/A</v>
      </c>
      <c r="M173" s="8"/>
      <c r="N173"/>
      <c r="O173"/>
    </row>
    <row r="174" spans="1:15" hidden="1" x14ac:dyDescent="0.25">
      <c r="A174" s="6"/>
      <c r="B174" s="7"/>
      <c r="C174" s="7"/>
      <c r="D174" s="5"/>
      <c r="E174" s="5"/>
      <c r="F174" s="5"/>
      <c r="G174" s="5"/>
      <c r="H174" s="5"/>
      <c r="I174" s="5"/>
      <c r="J174" s="5" t="e">
        <f>VLOOKUP(A174,'Winder bobbins'!$A$2:$B$61,2,FALSE)</f>
        <v>#N/A</v>
      </c>
      <c r="K174" s="5" t="e">
        <f t="shared" si="19"/>
        <v>#N/A</v>
      </c>
      <c r="L174" s="8" t="e">
        <f t="shared" si="18"/>
        <v>#N/A</v>
      </c>
      <c r="M174" s="8"/>
      <c r="N174"/>
      <c r="O174"/>
    </row>
    <row r="175" spans="1:15" hidden="1" x14ac:dyDescent="0.25">
      <c r="A175" s="6"/>
      <c r="B175" s="7"/>
      <c r="C175" s="7"/>
      <c r="D175" s="5"/>
      <c r="E175" s="5"/>
      <c r="F175" s="5"/>
      <c r="G175" s="5"/>
      <c r="H175" s="5"/>
      <c r="I175" s="5"/>
      <c r="J175" s="5" t="e">
        <f>VLOOKUP(A175,'Winder bobbins'!$A$2:$B$61,2,FALSE)</f>
        <v>#N/A</v>
      </c>
      <c r="K175" s="5" t="e">
        <f t="shared" si="19"/>
        <v>#N/A</v>
      </c>
      <c r="L175" s="8" t="e">
        <f t="shared" si="18"/>
        <v>#N/A</v>
      </c>
      <c r="M175" s="8"/>
      <c r="N175"/>
      <c r="O175"/>
    </row>
    <row r="176" spans="1:15" hidden="1" x14ac:dyDescent="0.25">
      <c r="A176" s="6"/>
      <c r="B176" s="7"/>
      <c r="C176" s="7"/>
      <c r="D176" s="5"/>
      <c r="E176" s="5"/>
      <c r="F176" s="5"/>
      <c r="G176" s="5"/>
      <c r="H176" s="5"/>
      <c r="I176" s="5"/>
      <c r="J176" s="5" t="e">
        <f>VLOOKUP(A176,'Winder bobbins'!$A$2:$B$61,2,FALSE)</f>
        <v>#N/A</v>
      </c>
      <c r="K176" s="5" t="e">
        <f t="shared" si="19"/>
        <v>#N/A</v>
      </c>
      <c r="L176" s="8" t="e">
        <f t="shared" si="18"/>
        <v>#N/A</v>
      </c>
      <c r="M176" s="8"/>
      <c r="N176"/>
      <c r="O176"/>
    </row>
    <row r="177" spans="1:15" hidden="1" x14ac:dyDescent="0.25">
      <c r="A177" s="6"/>
      <c r="B177" s="7"/>
      <c r="C177" s="7"/>
      <c r="D177" s="5"/>
      <c r="E177" s="5"/>
      <c r="F177" s="5"/>
      <c r="G177" s="5"/>
      <c r="H177" s="5"/>
      <c r="I177" s="5"/>
      <c r="J177" s="5" t="e">
        <f>VLOOKUP(A177,'Winder bobbins'!$A$2:$B$61,2,FALSE)</f>
        <v>#N/A</v>
      </c>
      <c r="K177" s="5" t="e">
        <f t="shared" si="19"/>
        <v>#N/A</v>
      </c>
      <c r="L177" s="8" t="e">
        <f t="shared" si="18"/>
        <v>#N/A</v>
      </c>
      <c r="M177" s="8"/>
      <c r="N177"/>
      <c r="O177"/>
    </row>
    <row r="178" spans="1:15" hidden="1" x14ac:dyDescent="0.25">
      <c r="A178" s="6"/>
      <c r="B178" s="7"/>
      <c r="C178" s="7"/>
      <c r="D178" s="5"/>
      <c r="E178" s="5"/>
      <c r="F178" s="5"/>
      <c r="G178" s="5"/>
      <c r="H178" s="5"/>
      <c r="I178" s="5"/>
      <c r="J178" s="5" t="e">
        <f>VLOOKUP(A178,'Winder bobbins'!$A$2:$B$61,2,FALSE)</f>
        <v>#N/A</v>
      </c>
      <c r="K178" s="5" t="e">
        <f t="shared" si="19"/>
        <v>#N/A</v>
      </c>
      <c r="L178" s="8" t="e">
        <f t="shared" si="18"/>
        <v>#N/A</v>
      </c>
      <c r="M178" s="8"/>
      <c r="N178"/>
      <c r="O178"/>
    </row>
    <row r="179" spans="1:15" hidden="1" x14ac:dyDescent="0.25">
      <c r="A179" s="6"/>
      <c r="B179" s="7"/>
      <c r="C179" s="7"/>
      <c r="D179" s="5"/>
      <c r="E179" s="5"/>
      <c r="F179" s="5"/>
      <c r="G179" s="5"/>
      <c r="H179" s="5"/>
      <c r="I179" s="5"/>
      <c r="J179" s="5" t="e">
        <f>VLOOKUP(A179,'Winder bobbins'!$A$2:$B$61,2,FALSE)</f>
        <v>#N/A</v>
      </c>
      <c r="K179" s="5" t="e">
        <f t="shared" si="19"/>
        <v>#N/A</v>
      </c>
      <c r="L179" s="8" t="e">
        <f t="shared" si="18"/>
        <v>#N/A</v>
      </c>
      <c r="M179" s="8"/>
      <c r="N179"/>
      <c r="O179"/>
    </row>
    <row r="180" spans="1:15" hidden="1" x14ac:dyDescent="0.25">
      <c r="A180" s="6"/>
      <c r="B180" s="7"/>
      <c r="C180" s="7"/>
      <c r="D180" s="5"/>
      <c r="E180" s="5"/>
      <c r="F180" s="5"/>
      <c r="G180" s="5"/>
      <c r="H180" s="5"/>
      <c r="I180" s="5"/>
      <c r="J180" s="5" t="e">
        <f>VLOOKUP(A180,'Winder bobbins'!$A$2:$B$61,2,FALSE)</f>
        <v>#N/A</v>
      </c>
      <c r="K180" s="5" t="e">
        <f t="shared" si="19"/>
        <v>#N/A</v>
      </c>
      <c r="L180" s="8" t="e">
        <f t="shared" si="18"/>
        <v>#N/A</v>
      </c>
      <c r="M180" s="8"/>
      <c r="N180"/>
      <c r="O180"/>
    </row>
    <row r="181" spans="1:15" hidden="1" x14ac:dyDescent="0.25">
      <c r="A181" s="6"/>
      <c r="B181" s="7"/>
      <c r="C181" s="7"/>
      <c r="D181" s="5"/>
      <c r="E181" s="5"/>
      <c r="F181" s="5"/>
      <c r="G181" s="5"/>
      <c r="H181" s="5"/>
      <c r="I181" s="5"/>
      <c r="J181" s="5" t="e">
        <f>VLOOKUP(A181,'Winder bobbins'!$A$2:$B$61,2,FALSE)</f>
        <v>#N/A</v>
      </c>
      <c r="K181" s="5" t="e">
        <f t="shared" si="19"/>
        <v>#N/A</v>
      </c>
      <c r="L181" s="8" t="e">
        <f t="shared" si="18"/>
        <v>#N/A</v>
      </c>
      <c r="M181" s="8"/>
      <c r="N181"/>
      <c r="O181"/>
    </row>
    <row r="182" spans="1:15" hidden="1" x14ac:dyDescent="0.25">
      <c r="A182" s="6"/>
      <c r="B182" s="7"/>
      <c r="C182" s="7"/>
      <c r="D182" s="5"/>
      <c r="E182" s="5"/>
      <c r="F182" s="5"/>
      <c r="G182" s="5"/>
      <c r="H182" s="5"/>
      <c r="I182" s="5"/>
      <c r="J182" s="5" t="e">
        <f>VLOOKUP(A182,'Winder bobbins'!$A$2:$B$61,2,FALSE)</f>
        <v>#N/A</v>
      </c>
      <c r="K182" s="5" t="e">
        <f t="shared" si="19"/>
        <v>#N/A</v>
      </c>
      <c r="L182" s="8" t="e">
        <f t="shared" si="18"/>
        <v>#N/A</v>
      </c>
      <c r="M182" s="8"/>
      <c r="N182"/>
      <c r="O182"/>
    </row>
    <row r="183" spans="1:15" hidden="1" x14ac:dyDescent="0.25">
      <c r="A183" s="6"/>
      <c r="B183" s="7"/>
      <c r="C183" s="7"/>
      <c r="D183" s="5"/>
      <c r="E183" s="5"/>
      <c r="F183" s="5"/>
      <c r="G183" s="5"/>
      <c r="H183" s="5"/>
      <c r="I183" s="5"/>
      <c r="J183" s="5" t="e">
        <f>VLOOKUP(A183,'Winder bobbins'!$A$2:$B$61,2,FALSE)</f>
        <v>#N/A</v>
      </c>
      <c r="K183" s="5" t="e">
        <f t="shared" si="19"/>
        <v>#N/A</v>
      </c>
      <c r="L183" s="8" t="e">
        <f t="shared" si="18"/>
        <v>#N/A</v>
      </c>
      <c r="M183" s="8"/>
      <c r="N183"/>
      <c r="O183"/>
    </row>
    <row r="184" spans="1:15" hidden="1" x14ac:dyDescent="0.25">
      <c r="A184" s="6"/>
      <c r="B184" s="7"/>
      <c r="C184" s="7"/>
      <c r="D184" s="5"/>
      <c r="E184" s="5"/>
      <c r="F184" s="5"/>
      <c r="G184" s="5"/>
      <c r="H184" s="5"/>
      <c r="I184" s="5"/>
      <c r="J184" s="5" t="e">
        <f>VLOOKUP(A184,'Winder bobbins'!$A$2:$B$61,2,FALSE)</f>
        <v>#N/A</v>
      </c>
      <c r="K184" s="5" t="e">
        <f t="shared" si="19"/>
        <v>#N/A</v>
      </c>
      <c r="L184" s="8" t="e">
        <f t="shared" si="18"/>
        <v>#N/A</v>
      </c>
      <c r="M184" s="8"/>
      <c r="N184"/>
      <c r="O184"/>
    </row>
    <row r="185" spans="1:15" hidden="1" x14ac:dyDescent="0.25">
      <c r="A185" s="6"/>
      <c r="B185" s="7"/>
      <c r="C185" s="7"/>
      <c r="D185" s="5"/>
      <c r="E185" s="5"/>
      <c r="F185" s="5"/>
      <c r="G185" s="5"/>
      <c r="H185" s="5"/>
      <c r="I185" s="5"/>
      <c r="J185" s="5" t="e">
        <f>VLOOKUP(A185,'Winder bobbins'!$A$2:$B$61,2,FALSE)</f>
        <v>#N/A</v>
      </c>
      <c r="K185" s="5" t="e">
        <f t="shared" si="19"/>
        <v>#N/A</v>
      </c>
      <c r="L185" s="8" t="e">
        <f t="shared" si="18"/>
        <v>#N/A</v>
      </c>
      <c r="M185" s="8"/>
      <c r="N185"/>
      <c r="O185"/>
    </row>
    <row r="186" spans="1:15" hidden="1" x14ac:dyDescent="0.25">
      <c r="A186" s="6"/>
      <c r="B186" s="7"/>
      <c r="C186" s="7"/>
      <c r="D186" s="5"/>
      <c r="E186" s="5"/>
      <c r="F186" s="5"/>
      <c r="G186" s="5"/>
      <c r="H186" s="5"/>
      <c r="I186" s="5"/>
      <c r="J186" s="5" t="e">
        <f>VLOOKUP(A186,'Winder bobbins'!$A$2:$B$61,2,FALSE)</f>
        <v>#N/A</v>
      </c>
      <c r="K186" s="5" t="e">
        <f t="shared" si="19"/>
        <v>#N/A</v>
      </c>
      <c r="L186" s="8" t="e">
        <f t="shared" si="18"/>
        <v>#N/A</v>
      </c>
      <c r="M186" s="8"/>
      <c r="N186"/>
      <c r="O186"/>
    </row>
    <row r="187" spans="1:15" hidden="1" x14ac:dyDescent="0.25">
      <c r="A187" s="6"/>
      <c r="B187" s="7"/>
      <c r="C187" s="7"/>
      <c r="D187" s="5"/>
      <c r="E187" s="5"/>
      <c r="F187" s="5"/>
      <c r="G187" s="5"/>
      <c r="H187" s="5"/>
      <c r="I187" s="5"/>
      <c r="J187" s="5" t="e">
        <f>VLOOKUP(A187,'Winder bobbins'!$A$2:$B$61,2,FALSE)</f>
        <v>#N/A</v>
      </c>
      <c r="K187" s="5" t="e">
        <f t="shared" si="19"/>
        <v>#N/A</v>
      </c>
      <c r="L187" s="8" t="e">
        <f t="shared" si="18"/>
        <v>#N/A</v>
      </c>
      <c r="M187" s="8"/>
      <c r="N187"/>
      <c r="O187"/>
    </row>
    <row r="188" spans="1:15" hidden="1" x14ac:dyDescent="0.25">
      <c r="A188" s="6"/>
      <c r="B188" s="7"/>
      <c r="C188" s="7"/>
      <c r="D188" s="5"/>
      <c r="E188" s="5"/>
      <c r="F188" s="5"/>
      <c r="G188" s="5"/>
      <c r="H188" s="5"/>
      <c r="I188" s="5"/>
      <c r="J188" s="5" t="e">
        <f>VLOOKUP(A188,'Winder bobbins'!$A$2:$B$61,2,FALSE)</f>
        <v>#N/A</v>
      </c>
      <c r="K188" s="5" t="e">
        <f t="shared" si="19"/>
        <v>#N/A</v>
      </c>
      <c r="L188" s="8" t="e">
        <f t="shared" si="18"/>
        <v>#N/A</v>
      </c>
      <c r="M188" s="8"/>
      <c r="N188"/>
      <c r="O188"/>
    </row>
    <row r="189" spans="1:15" hidden="1" x14ac:dyDescent="0.25">
      <c r="A189" s="6"/>
      <c r="B189" s="7"/>
      <c r="C189" s="7"/>
      <c r="D189" s="5"/>
      <c r="E189" s="5"/>
      <c r="F189" s="5"/>
      <c r="G189" s="5"/>
      <c r="H189" s="5"/>
      <c r="I189" s="5"/>
      <c r="J189" s="5" t="e">
        <f>VLOOKUP(A189,'Winder bobbins'!$A$2:$B$61,2,FALSE)</f>
        <v>#N/A</v>
      </c>
      <c r="K189" s="5" t="e">
        <f t="shared" si="19"/>
        <v>#N/A</v>
      </c>
      <c r="L189" s="8" t="e">
        <f t="shared" si="18"/>
        <v>#N/A</v>
      </c>
      <c r="M189" s="8"/>
      <c r="N189"/>
      <c r="O189"/>
    </row>
    <row r="190" spans="1:15" hidden="1" x14ac:dyDescent="0.25">
      <c r="A190" s="6"/>
      <c r="B190" s="7"/>
      <c r="C190" s="7"/>
      <c r="D190" s="5"/>
      <c r="E190" s="5"/>
      <c r="F190" s="5"/>
      <c r="G190" s="5"/>
      <c r="H190" s="5"/>
      <c r="I190" s="5"/>
      <c r="J190" s="5" t="e">
        <f>VLOOKUP(A190,'Winder bobbins'!$A$2:$B$61,2,FALSE)</f>
        <v>#N/A</v>
      </c>
      <c r="K190" s="5" t="e">
        <f t="shared" si="19"/>
        <v>#N/A</v>
      </c>
      <c r="L190" s="8" t="e">
        <f t="shared" ref="L190:L221" si="20">K190/453.6</f>
        <v>#N/A</v>
      </c>
      <c r="M190" s="8"/>
      <c r="N190"/>
      <c r="O190"/>
    </row>
    <row r="191" spans="1:15" hidden="1" x14ac:dyDescent="0.25">
      <c r="A191" s="6"/>
      <c r="B191" s="7"/>
      <c r="C191" s="7"/>
      <c r="D191" s="5"/>
      <c r="E191" s="5"/>
      <c r="F191" s="5"/>
      <c r="G191" s="5"/>
      <c r="H191" s="5"/>
      <c r="I191" s="5"/>
      <c r="J191" s="5" t="e">
        <f>VLOOKUP(A191,'Winder bobbins'!$A$2:$B$61,2,FALSE)</f>
        <v>#N/A</v>
      </c>
      <c r="K191" s="5" t="e">
        <f t="shared" si="19"/>
        <v>#N/A</v>
      </c>
      <c r="L191" s="8" t="e">
        <f t="shared" si="20"/>
        <v>#N/A</v>
      </c>
      <c r="M191" s="8"/>
      <c r="N191"/>
      <c r="O191"/>
    </row>
    <row r="192" spans="1:15" hidden="1" x14ac:dyDescent="0.25">
      <c r="A192" s="6"/>
      <c r="B192" s="7"/>
      <c r="C192" s="7"/>
      <c r="D192" s="5"/>
      <c r="E192" s="5"/>
      <c r="F192" s="5"/>
      <c r="G192" s="5"/>
      <c r="H192" s="5"/>
      <c r="I192" s="5"/>
      <c r="J192" s="5" t="e">
        <f>VLOOKUP(A192,'Winder bobbins'!$A$2:$B$61,2,FALSE)</f>
        <v>#N/A</v>
      </c>
      <c r="K192" s="5" t="e">
        <f t="shared" si="19"/>
        <v>#N/A</v>
      </c>
      <c r="L192" s="8" t="e">
        <f t="shared" si="20"/>
        <v>#N/A</v>
      </c>
      <c r="M192" s="8"/>
      <c r="N192"/>
      <c r="O192"/>
    </row>
    <row r="193" spans="1:15" hidden="1" x14ac:dyDescent="0.25">
      <c r="A193" s="6"/>
      <c r="B193" s="7"/>
      <c r="C193" s="7"/>
      <c r="D193" s="5"/>
      <c r="E193" s="5"/>
      <c r="F193" s="5"/>
      <c r="G193" s="5"/>
      <c r="H193" s="5"/>
      <c r="I193" s="5"/>
      <c r="J193" s="5" t="e">
        <f>VLOOKUP(A193,'Winder bobbins'!$A$2:$B$61,2,FALSE)</f>
        <v>#N/A</v>
      </c>
      <c r="K193" s="5" t="e">
        <f t="shared" si="19"/>
        <v>#N/A</v>
      </c>
      <c r="L193" s="8" t="e">
        <f t="shared" si="20"/>
        <v>#N/A</v>
      </c>
      <c r="M193" s="8"/>
      <c r="N193"/>
      <c r="O193"/>
    </row>
    <row r="194" spans="1:15" hidden="1" x14ac:dyDescent="0.25">
      <c r="A194" s="6"/>
      <c r="B194" s="7"/>
      <c r="C194" s="7"/>
      <c r="D194" s="5"/>
      <c r="E194" s="5"/>
      <c r="F194" s="5"/>
      <c r="G194" s="5"/>
      <c r="H194" s="5"/>
      <c r="I194" s="5"/>
      <c r="J194" s="5" t="e">
        <f>VLOOKUP(A194,'Winder bobbins'!$A$2:$B$61,2,FALSE)</f>
        <v>#N/A</v>
      </c>
      <c r="K194" s="5" t="e">
        <f t="shared" si="19"/>
        <v>#N/A</v>
      </c>
      <c r="L194" s="8" t="e">
        <f t="shared" si="20"/>
        <v>#N/A</v>
      </c>
      <c r="M194" s="8"/>
      <c r="N194"/>
      <c r="O194"/>
    </row>
    <row r="195" spans="1:15" hidden="1" x14ac:dyDescent="0.25">
      <c r="A195" s="6"/>
      <c r="B195" s="7"/>
      <c r="C195" s="7"/>
      <c r="D195" s="5"/>
      <c r="E195" s="5"/>
      <c r="F195" s="5"/>
      <c r="G195" s="5"/>
      <c r="H195" s="5"/>
      <c r="I195" s="5"/>
      <c r="J195" s="5" t="e">
        <f>VLOOKUP(A195,'Winder bobbins'!$A$2:$B$61,2,FALSE)</f>
        <v>#N/A</v>
      </c>
      <c r="K195" s="5" t="e">
        <f t="shared" si="19"/>
        <v>#N/A</v>
      </c>
      <c r="L195" s="8" t="e">
        <f t="shared" si="20"/>
        <v>#N/A</v>
      </c>
      <c r="M195" s="8"/>
      <c r="N195"/>
      <c r="O195"/>
    </row>
    <row r="196" spans="1:15" hidden="1" x14ac:dyDescent="0.25">
      <c r="A196" s="6"/>
      <c r="B196" s="7"/>
      <c r="C196" s="7"/>
      <c r="D196" s="5"/>
      <c r="E196" s="5"/>
      <c r="F196" s="5"/>
      <c r="G196" s="5"/>
      <c r="H196" s="5"/>
      <c r="I196" s="5"/>
      <c r="J196" s="5" t="e">
        <f>VLOOKUP(A196,'Winder bobbins'!$A$2:$B$61,2,FALSE)</f>
        <v>#N/A</v>
      </c>
      <c r="K196" s="5" t="e">
        <f t="shared" ref="K196:K227" si="21">D196-J196</f>
        <v>#N/A</v>
      </c>
      <c r="L196" s="8" t="e">
        <f t="shared" si="20"/>
        <v>#N/A</v>
      </c>
      <c r="M196" s="8"/>
      <c r="N196"/>
      <c r="O196"/>
    </row>
    <row r="197" spans="1:15" hidden="1" x14ac:dyDescent="0.25">
      <c r="A197" s="6"/>
      <c r="B197" s="7"/>
      <c r="C197" s="7"/>
      <c r="D197" s="5"/>
      <c r="E197" s="5"/>
      <c r="F197" s="5"/>
      <c r="G197" s="5"/>
      <c r="H197" s="5"/>
      <c r="I197" s="5"/>
      <c r="J197" s="5" t="e">
        <f>VLOOKUP(A197,'Winder bobbins'!$A$2:$B$61,2,FALSE)</f>
        <v>#N/A</v>
      </c>
      <c r="K197" s="5" t="e">
        <f t="shared" si="21"/>
        <v>#N/A</v>
      </c>
      <c r="L197" s="8" t="e">
        <f t="shared" si="20"/>
        <v>#N/A</v>
      </c>
      <c r="M197" s="8"/>
      <c r="N197"/>
      <c r="O197"/>
    </row>
    <row r="198" spans="1:15" hidden="1" x14ac:dyDescent="0.25">
      <c r="A198" s="6"/>
      <c r="B198" s="7"/>
      <c r="C198" s="7"/>
      <c r="D198" s="5"/>
      <c r="E198" s="5"/>
      <c r="F198" s="5"/>
      <c r="G198" s="5"/>
      <c r="H198" s="5"/>
      <c r="I198" s="5"/>
      <c r="J198" s="5" t="e">
        <f>VLOOKUP(A198,'Winder bobbins'!$A$2:$B$61,2,FALSE)</f>
        <v>#N/A</v>
      </c>
      <c r="K198" s="5" t="e">
        <f t="shared" si="21"/>
        <v>#N/A</v>
      </c>
      <c r="L198" s="8" t="e">
        <f t="shared" si="20"/>
        <v>#N/A</v>
      </c>
      <c r="M198" s="8"/>
      <c r="N198"/>
      <c r="O198"/>
    </row>
    <row r="199" spans="1:15" hidden="1" x14ac:dyDescent="0.25">
      <c r="A199" s="6"/>
      <c r="B199" s="7"/>
      <c r="C199" s="7"/>
      <c r="D199" s="5"/>
      <c r="E199" s="5"/>
      <c r="F199" s="5"/>
      <c r="G199" s="5"/>
      <c r="H199" s="5"/>
      <c r="I199" s="5"/>
      <c r="J199" s="5" t="e">
        <f>VLOOKUP(A199,'Winder bobbins'!$A$2:$B$61,2,FALSE)</f>
        <v>#N/A</v>
      </c>
      <c r="K199" s="5" t="e">
        <f t="shared" si="21"/>
        <v>#N/A</v>
      </c>
      <c r="L199" s="8" t="e">
        <f t="shared" si="20"/>
        <v>#N/A</v>
      </c>
      <c r="M199" s="8"/>
      <c r="N199"/>
      <c r="O199"/>
    </row>
    <row r="200" spans="1:15" hidden="1" x14ac:dyDescent="0.25">
      <c r="A200" s="6"/>
      <c r="B200" s="7"/>
      <c r="C200" s="7"/>
      <c r="D200" s="5"/>
      <c r="E200" s="5"/>
      <c r="F200" s="5"/>
      <c r="G200" s="5"/>
      <c r="H200" s="5"/>
      <c r="I200" s="5"/>
      <c r="J200" s="5" t="e">
        <f>VLOOKUP(A200,'Winder bobbins'!$A$2:$B$61,2,FALSE)</f>
        <v>#N/A</v>
      </c>
      <c r="K200" s="5" t="e">
        <f t="shared" si="21"/>
        <v>#N/A</v>
      </c>
      <c r="L200" s="8" t="e">
        <f t="shared" si="20"/>
        <v>#N/A</v>
      </c>
      <c r="M200" s="8"/>
      <c r="N200"/>
      <c r="O200"/>
    </row>
    <row r="201" spans="1:15" hidden="1" x14ac:dyDescent="0.25">
      <c r="A201" s="6"/>
      <c r="B201" s="7"/>
      <c r="C201" s="7"/>
      <c r="D201" s="5"/>
      <c r="E201" s="5"/>
      <c r="F201" s="5"/>
      <c r="G201" s="5"/>
      <c r="H201" s="5"/>
      <c r="I201" s="5"/>
      <c r="J201" s="5" t="e">
        <f>VLOOKUP(A201,'Winder bobbins'!$A$2:$B$61,2,FALSE)</f>
        <v>#N/A</v>
      </c>
      <c r="K201" s="5" t="e">
        <f t="shared" si="21"/>
        <v>#N/A</v>
      </c>
      <c r="L201" s="8" t="e">
        <f t="shared" si="20"/>
        <v>#N/A</v>
      </c>
      <c r="M201" s="8"/>
      <c r="N201"/>
      <c r="O201"/>
    </row>
    <row r="202" spans="1:15" hidden="1" x14ac:dyDescent="0.25">
      <c r="A202" s="6"/>
      <c r="B202" s="7"/>
      <c r="C202" s="7"/>
      <c r="D202" s="5"/>
      <c r="E202" s="5"/>
      <c r="F202" s="5"/>
      <c r="G202" s="5"/>
      <c r="H202" s="5"/>
      <c r="I202" s="5"/>
      <c r="J202" s="5" t="e">
        <f>VLOOKUP(A202,'Winder bobbins'!$A$2:$B$61,2,FALSE)</f>
        <v>#N/A</v>
      </c>
      <c r="K202" s="5" t="e">
        <f t="shared" si="21"/>
        <v>#N/A</v>
      </c>
      <c r="L202" s="8" t="e">
        <f t="shared" si="20"/>
        <v>#N/A</v>
      </c>
      <c r="M202" s="8"/>
      <c r="N202"/>
      <c r="O202"/>
    </row>
    <row r="203" spans="1:15" hidden="1" x14ac:dyDescent="0.25">
      <c r="A203" s="6"/>
      <c r="B203" s="7"/>
      <c r="C203" s="7"/>
      <c r="D203" s="5"/>
      <c r="E203" s="5"/>
      <c r="F203" s="5"/>
      <c r="G203" s="5"/>
      <c r="H203" s="5"/>
      <c r="I203" s="5"/>
      <c r="J203" s="5" t="e">
        <f>VLOOKUP(A203,'Winder bobbins'!$A$2:$B$61,2,FALSE)</f>
        <v>#N/A</v>
      </c>
      <c r="K203" s="5" t="e">
        <f t="shared" si="21"/>
        <v>#N/A</v>
      </c>
      <c r="L203" s="8" t="e">
        <f t="shared" si="20"/>
        <v>#N/A</v>
      </c>
      <c r="M203" s="8"/>
      <c r="N203"/>
      <c r="O203"/>
    </row>
    <row r="204" spans="1:15" hidden="1" x14ac:dyDescent="0.25">
      <c r="A204" s="6"/>
      <c r="B204" s="7"/>
      <c r="C204" s="7"/>
      <c r="D204" s="5"/>
      <c r="E204" s="5"/>
      <c r="F204" s="5"/>
      <c r="G204" s="5"/>
      <c r="H204" s="5"/>
      <c r="I204" s="5"/>
      <c r="J204" s="5" t="e">
        <f>VLOOKUP(A204,'Winder bobbins'!$A$2:$B$61,2,FALSE)</f>
        <v>#N/A</v>
      </c>
      <c r="K204" s="5" t="e">
        <f t="shared" si="21"/>
        <v>#N/A</v>
      </c>
      <c r="L204" s="8" t="e">
        <f t="shared" si="20"/>
        <v>#N/A</v>
      </c>
      <c r="M204" s="8"/>
      <c r="N204"/>
      <c r="O204"/>
    </row>
    <row r="205" spans="1:15" hidden="1" x14ac:dyDescent="0.25">
      <c r="A205" s="6"/>
      <c r="B205" s="7"/>
      <c r="C205" s="7"/>
      <c r="D205" s="5"/>
      <c r="E205" s="5"/>
      <c r="F205" s="5"/>
      <c r="G205" s="5"/>
      <c r="H205" s="5"/>
      <c r="I205" s="5"/>
      <c r="J205" s="5" t="e">
        <f>VLOOKUP(A205,'Winder bobbins'!$A$2:$B$61,2,FALSE)</f>
        <v>#N/A</v>
      </c>
      <c r="K205" s="5" t="e">
        <f t="shared" si="21"/>
        <v>#N/A</v>
      </c>
      <c r="L205" s="8" t="e">
        <f t="shared" si="20"/>
        <v>#N/A</v>
      </c>
      <c r="M205" s="8"/>
      <c r="N205"/>
      <c r="O205"/>
    </row>
    <row r="206" spans="1:15" hidden="1" x14ac:dyDescent="0.25">
      <c r="A206" s="6"/>
      <c r="B206" s="7"/>
      <c r="C206" s="7"/>
      <c r="D206" s="5"/>
      <c r="E206" s="5"/>
      <c r="F206" s="5"/>
      <c r="G206" s="5"/>
      <c r="H206" s="5"/>
      <c r="I206" s="5"/>
      <c r="J206" s="5" t="e">
        <f>VLOOKUP(A206,'Winder bobbins'!$A$2:$B$61,2,FALSE)</f>
        <v>#N/A</v>
      </c>
      <c r="K206" s="5" t="e">
        <f t="shared" si="21"/>
        <v>#N/A</v>
      </c>
      <c r="L206" s="8" t="e">
        <f t="shared" si="20"/>
        <v>#N/A</v>
      </c>
      <c r="M206" s="8"/>
      <c r="N206"/>
      <c r="O206"/>
    </row>
    <row r="207" spans="1:15" hidden="1" x14ac:dyDescent="0.25">
      <c r="A207" s="6"/>
      <c r="B207" s="7"/>
      <c r="C207" s="7"/>
      <c r="D207" s="5"/>
      <c r="E207" s="5"/>
      <c r="F207" s="5"/>
      <c r="G207" s="5"/>
      <c r="H207" s="5"/>
      <c r="I207" s="5"/>
      <c r="J207" s="5" t="e">
        <f>VLOOKUP(A207,'Winder bobbins'!$A$2:$B$61,2,FALSE)</f>
        <v>#N/A</v>
      </c>
      <c r="K207" s="5" t="e">
        <f t="shared" si="21"/>
        <v>#N/A</v>
      </c>
      <c r="L207" s="8" t="e">
        <f t="shared" si="20"/>
        <v>#N/A</v>
      </c>
      <c r="M207" s="8"/>
      <c r="N207"/>
      <c r="O207"/>
    </row>
    <row r="208" spans="1:15" hidden="1" x14ac:dyDescent="0.25">
      <c r="A208" s="6"/>
      <c r="B208" s="7"/>
      <c r="C208" s="7"/>
      <c r="D208" s="5"/>
      <c r="E208" s="5"/>
      <c r="F208" s="5"/>
      <c r="G208" s="5"/>
      <c r="H208" s="5"/>
      <c r="I208" s="5"/>
      <c r="J208" s="5" t="e">
        <f>VLOOKUP(A208,'Winder bobbins'!$A$2:$B$61,2,FALSE)</f>
        <v>#N/A</v>
      </c>
      <c r="K208" s="5" t="e">
        <f t="shared" si="21"/>
        <v>#N/A</v>
      </c>
      <c r="L208" s="8" t="e">
        <f t="shared" si="20"/>
        <v>#N/A</v>
      </c>
      <c r="M208" s="8"/>
      <c r="N208"/>
      <c r="O208"/>
    </row>
    <row r="209" spans="1:15" hidden="1" x14ac:dyDescent="0.25">
      <c r="A209" s="6"/>
      <c r="B209" s="7"/>
      <c r="C209" s="7"/>
      <c r="D209" s="5"/>
      <c r="E209" s="5"/>
      <c r="F209" s="5"/>
      <c r="G209" s="5"/>
      <c r="H209" s="5"/>
      <c r="I209" s="5"/>
      <c r="J209" s="5" t="e">
        <f>VLOOKUP(A209,'Winder bobbins'!$A$2:$B$61,2,FALSE)</f>
        <v>#N/A</v>
      </c>
      <c r="K209" s="5" t="e">
        <f t="shared" si="21"/>
        <v>#N/A</v>
      </c>
      <c r="L209" s="8" t="e">
        <f t="shared" si="20"/>
        <v>#N/A</v>
      </c>
      <c r="M209" s="8"/>
      <c r="N209"/>
      <c r="O209"/>
    </row>
    <row r="210" spans="1:15" hidden="1" x14ac:dyDescent="0.25">
      <c r="A210" s="6"/>
      <c r="B210" s="7"/>
      <c r="C210" s="7"/>
      <c r="D210" s="5"/>
      <c r="E210" s="5"/>
      <c r="F210" s="5"/>
      <c r="G210" s="5"/>
      <c r="H210" s="5"/>
      <c r="I210" s="5"/>
      <c r="J210" s="5" t="e">
        <f>VLOOKUP(A210,'Winder bobbins'!$A$2:$B$61,2,FALSE)</f>
        <v>#N/A</v>
      </c>
      <c r="K210" s="5" t="e">
        <f t="shared" si="21"/>
        <v>#N/A</v>
      </c>
      <c r="L210" s="8" t="e">
        <f t="shared" si="20"/>
        <v>#N/A</v>
      </c>
      <c r="M210" s="8"/>
      <c r="N210"/>
      <c r="O210"/>
    </row>
    <row r="211" spans="1:15" hidden="1" x14ac:dyDescent="0.25">
      <c r="A211" s="6"/>
      <c r="B211" s="7"/>
      <c r="C211" s="7"/>
      <c r="D211" s="5"/>
      <c r="E211" s="5"/>
      <c r="F211" s="5"/>
      <c r="G211" s="5"/>
      <c r="H211" s="5"/>
      <c r="I211" s="5"/>
      <c r="J211" s="5" t="e">
        <f>VLOOKUP(A211,'Winder bobbins'!$A$2:$B$61,2,FALSE)</f>
        <v>#N/A</v>
      </c>
      <c r="K211" s="5" t="e">
        <f t="shared" si="21"/>
        <v>#N/A</v>
      </c>
      <c r="L211" s="8" t="e">
        <f t="shared" si="20"/>
        <v>#N/A</v>
      </c>
      <c r="M211" s="8"/>
      <c r="N211"/>
      <c r="O211"/>
    </row>
    <row r="212" spans="1:15" hidden="1" x14ac:dyDescent="0.25">
      <c r="A212" s="6"/>
      <c r="B212" s="7"/>
      <c r="C212" s="7"/>
      <c r="D212" s="5"/>
      <c r="E212" s="5"/>
      <c r="F212" s="5"/>
      <c r="G212" s="5"/>
      <c r="H212" s="5"/>
      <c r="I212" s="5"/>
      <c r="J212" s="5" t="e">
        <f>VLOOKUP(A212,'Winder bobbins'!$A$2:$B$61,2,FALSE)</f>
        <v>#N/A</v>
      </c>
      <c r="K212" s="5" t="e">
        <f t="shared" si="21"/>
        <v>#N/A</v>
      </c>
      <c r="L212" s="8" t="e">
        <f t="shared" si="20"/>
        <v>#N/A</v>
      </c>
      <c r="M212" s="8"/>
      <c r="N212"/>
      <c r="O212"/>
    </row>
    <row r="213" spans="1:15" hidden="1" x14ac:dyDescent="0.25">
      <c r="A213" s="6"/>
      <c r="B213" s="7"/>
      <c r="C213" s="7"/>
      <c r="D213" s="5"/>
      <c r="E213" s="5"/>
      <c r="F213" s="5"/>
      <c r="G213" s="5"/>
      <c r="H213" s="5"/>
      <c r="I213" s="5"/>
      <c r="J213" s="5" t="e">
        <f>VLOOKUP(A213,'Winder bobbins'!$A$2:$B$61,2,FALSE)</f>
        <v>#N/A</v>
      </c>
      <c r="K213" s="5" t="e">
        <f t="shared" si="21"/>
        <v>#N/A</v>
      </c>
      <c r="L213" s="8" t="e">
        <f t="shared" si="20"/>
        <v>#N/A</v>
      </c>
      <c r="M213" s="8"/>
      <c r="N213"/>
      <c r="O213"/>
    </row>
    <row r="214" spans="1:15" hidden="1" x14ac:dyDescent="0.25">
      <c r="A214" s="6"/>
      <c r="B214" s="7"/>
      <c r="C214" s="7"/>
      <c r="D214" s="5"/>
      <c r="E214" s="5"/>
      <c r="F214" s="5"/>
      <c r="G214" s="5"/>
      <c r="H214" s="5"/>
      <c r="I214" s="5"/>
      <c r="J214" s="5" t="e">
        <f>VLOOKUP(A214,'Winder bobbins'!$A$2:$B$61,2,FALSE)</f>
        <v>#N/A</v>
      </c>
      <c r="K214" s="5" t="e">
        <f t="shared" si="21"/>
        <v>#N/A</v>
      </c>
      <c r="L214" s="8" t="e">
        <f t="shared" si="20"/>
        <v>#N/A</v>
      </c>
      <c r="M214" s="8"/>
      <c r="N214"/>
      <c r="O214"/>
    </row>
    <row r="215" spans="1:15" hidden="1" x14ac:dyDescent="0.25">
      <c r="A215" s="6"/>
      <c r="B215" s="7"/>
      <c r="C215" s="7"/>
      <c r="D215" s="5"/>
      <c r="E215" s="5"/>
      <c r="F215" s="5"/>
      <c r="G215" s="5"/>
      <c r="H215" s="5"/>
      <c r="I215" s="5"/>
      <c r="J215" s="5" t="e">
        <f>VLOOKUP(A215,'Winder bobbins'!$A$2:$B$61,2,FALSE)</f>
        <v>#N/A</v>
      </c>
      <c r="K215" s="5" t="e">
        <f t="shared" si="21"/>
        <v>#N/A</v>
      </c>
      <c r="L215" s="8" t="e">
        <f t="shared" si="20"/>
        <v>#N/A</v>
      </c>
      <c r="M215" s="8"/>
      <c r="N215"/>
      <c r="O215"/>
    </row>
    <row r="216" spans="1:15" hidden="1" x14ac:dyDescent="0.25">
      <c r="A216" s="6"/>
      <c r="B216" s="7"/>
      <c r="C216" s="7"/>
      <c r="D216" s="5"/>
      <c r="E216" s="5"/>
      <c r="F216" s="5"/>
      <c r="G216" s="5"/>
      <c r="H216" s="5"/>
      <c r="I216" s="5"/>
      <c r="J216" s="5" t="e">
        <f>VLOOKUP(A216,'Winder bobbins'!$A$2:$B$61,2,FALSE)</f>
        <v>#N/A</v>
      </c>
      <c r="K216" s="5" t="e">
        <f t="shared" si="21"/>
        <v>#N/A</v>
      </c>
      <c r="L216" s="8" t="e">
        <f t="shared" si="20"/>
        <v>#N/A</v>
      </c>
      <c r="M216" s="8"/>
      <c r="N216"/>
      <c r="O216"/>
    </row>
    <row r="217" spans="1:15" hidden="1" x14ac:dyDescent="0.25">
      <c r="A217" s="6"/>
      <c r="B217" s="7"/>
      <c r="C217" s="7"/>
      <c r="D217" s="5"/>
      <c r="E217" s="5"/>
      <c r="F217" s="5"/>
      <c r="G217" s="5"/>
      <c r="H217" s="5"/>
      <c r="I217" s="5"/>
      <c r="J217" s="5" t="e">
        <f>VLOOKUP(A217,'Winder bobbins'!$A$2:$B$61,2,FALSE)</f>
        <v>#N/A</v>
      </c>
      <c r="K217" s="5" t="e">
        <f t="shared" si="21"/>
        <v>#N/A</v>
      </c>
      <c r="L217" s="8" t="e">
        <f t="shared" si="20"/>
        <v>#N/A</v>
      </c>
      <c r="M217" s="8"/>
      <c r="N217"/>
      <c r="O217"/>
    </row>
    <row r="218" spans="1:15" hidden="1" x14ac:dyDescent="0.25">
      <c r="A218" s="6"/>
      <c r="B218" s="7"/>
      <c r="C218" s="7"/>
      <c r="D218" s="5"/>
      <c r="E218" s="5"/>
      <c r="F218" s="5"/>
      <c r="G218" s="5"/>
      <c r="H218" s="5"/>
      <c r="I218" s="5"/>
      <c r="J218" s="5" t="e">
        <f>VLOOKUP(A218,'Winder bobbins'!$A$2:$B$61,2,FALSE)</f>
        <v>#N/A</v>
      </c>
      <c r="K218" s="5" t="e">
        <f t="shared" si="21"/>
        <v>#N/A</v>
      </c>
      <c r="L218" s="8" t="e">
        <f t="shared" si="20"/>
        <v>#N/A</v>
      </c>
      <c r="M218" s="8"/>
      <c r="N218"/>
      <c r="O218"/>
    </row>
    <row r="219" spans="1:15" hidden="1" x14ac:dyDescent="0.25">
      <c r="A219" s="6"/>
      <c r="B219" s="7"/>
      <c r="C219" s="7"/>
      <c r="D219" s="5"/>
      <c r="E219" s="5"/>
      <c r="F219" s="5"/>
      <c r="G219" s="5"/>
      <c r="H219" s="5"/>
      <c r="I219" s="5"/>
      <c r="J219" s="5" t="e">
        <f>VLOOKUP(A219,'Winder bobbins'!$A$2:$B$61,2,FALSE)</f>
        <v>#N/A</v>
      </c>
      <c r="K219" s="5" t="e">
        <f t="shared" si="21"/>
        <v>#N/A</v>
      </c>
      <c r="L219" s="8" t="e">
        <f t="shared" si="20"/>
        <v>#N/A</v>
      </c>
      <c r="M219" s="8"/>
      <c r="N219"/>
      <c r="O219"/>
    </row>
    <row r="220" spans="1:15" hidden="1" x14ac:dyDescent="0.25">
      <c r="A220" s="6"/>
      <c r="B220" s="7"/>
      <c r="C220" s="7"/>
      <c r="D220" s="5"/>
      <c r="E220" s="5"/>
      <c r="F220" s="5"/>
      <c r="G220" s="5"/>
      <c r="H220" s="5"/>
      <c r="I220" s="5"/>
      <c r="J220" s="5" t="e">
        <f>VLOOKUP(A220,'Winder bobbins'!$A$2:$B$61,2,FALSE)</f>
        <v>#N/A</v>
      </c>
      <c r="K220" s="5" t="e">
        <f t="shared" si="21"/>
        <v>#N/A</v>
      </c>
      <c r="L220" s="8" t="e">
        <f t="shared" si="20"/>
        <v>#N/A</v>
      </c>
      <c r="M220" s="8"/>
      <c r="N220"/>
      <c r="O220"/>
    </row>
    <row r="221" spans="1:15" hidden="1" x14ac:dyDescent="0.25">
      <c r="A221" s="6"/>
      <c r="B221" s="7"/>
      <c r="C221" s="7"/>
      <c r="D221" s="5"/>
      <c r="E221" s="5"/>
      <c r="F221" s="5"/>
      <c r="G221" s="5"/>
      <c r="H221" s="5"/>
      <c r="I221" s="5"/>
      <c r="J221" s="5" t="e">
        <f>VLOOKUP(A221,'Winder bobbins'!$A$2:$B$61,2,FALSE)</f>
        <v>#N/A</v>
      </c>
      <c r="K221" s="5" t="e">
        <f t="shared" si="21"/>
        <v>#N/A</v>
      </c>
      <c r="L221" s="8" t="e">
        <f t="shared" si="20"/>
        <v>#N/A</v>
      </c>
      <c r="M221" s="8"/>
      <c r="N221"/>
      <c r="O221"/>
    </row>
    <row r="222" spans="1:15" hidden="1" x14ac:dyDescent="0.25">
      <c r="A222" s="6"/>
      <c r="B222" s="7"/>
      <c r="C222" s="7"/>
      <c r="D222" s="5"/>
      <c r="E222" s="5"/>
      <c r="F222" s="5"/>
      <c r="G222" s="5"/>
      <c r="H222" s="5"/>
      <c r="I222" s="5"/>
      <c r="J222" s="5" t="e">
        <f>VLOOKUP(A222,'Winder bobbins'!$A$2:$B$61,2,FALSE)</f>
        <v>#N/A</v>
      </c>
      <c r="K222" s="5" t="e">
        <f t="shared" si="21"/>
        <v>#N/A</v>
      </c>
      <c r="L222" s="8" t="e">
        <f t="shared" ref="L222:L253" si="22">K222/453.6</f>
        <v>#N/A</v>
      </c>
      <c r="M222" s="8"/>
      <c r="N222"/>
      <c r="O222"/>
    </row>
    <row r="223" spans="1:15" hidden="1" x14ac:dyDescent="0.25">
      <c r="A223" s="6"/>
      <c r="B223" s="7"/>
      <c r="C223" s="7"/>
      <c r="D223" s="5"/>
      <c r="E223" s="5"/>
      <c r="F223" s="5"/>
      <c r="G223" s="5"/>
      <c r="H223" s="5"/>
      <c r="I223" s="5"/>
      <c r="J223" s="5" t="e">
        <f>VLOOKUP(A223,'Winder bobbins'!$A$2:$B$61,2,FALSE)</f>
        <v>#N/A</v>
      </c>
      <c r="K223" s="5" t="e">
        <f t="shared" si="21"/>
        <v>#N/A</v>
      </c>
      <c r="L223" s="8" t="e">
        <f t="shared" si="22"/>
        <v>#N/A</v>
      </c>
      <c r="M223" s="8"/>
      <c r="N223"/>
      <c r="O223"/>
    </row>
    <row r="224" spans="1:15" hidden="1" x14ac:dyDescent="0.25">
      <c r="A224" s="6"/>
      <c r="B224" s="7"/>
      <c r="C224" s="7"/>
      <c r="D224" s="5"/>
      <c r="E224" s="5"/>
      <c r="F224" s="5"/>
      <c r="G224" s="5"/>
      <c r="H224" s="5"/>
      <c r="I224" s="5"/>
      <c r="J224" s="5" t="e">
        <f>VLOOKUP(A224,'Winder bobbins'!$A$2:$B$61,2,FALSE)</f>
        <v>#N/A</v>
      </c>
      <c r="K224" s="5" t="e">
        <f t="shared" si="21"/>
        <v>#N/A</v>
      </c>
      <c r="L224" s="8" t="e">
        <f t="shared" si="22"/>
        <v>#N/A</v>
      </c>
      <c r="M224" s="8"/>
      <c r="N224"/>
      <c r="O224"/>
    </row>
    <row r="225" spans="1:15" hidden="1" x14ac:dyDescent="0.25">
      <c r="A225" s="6"/>
      <c r="B225" s="7"/>
      <c r="C225" s="7"/>
      <c r="D225" s="5"/>
      <c r="E225" s="5"/>
      <c r="F225" s="5"/>
      <c r="G225" s="5"/>
      <c r="H225" s="5"/>
      <c r="I225" s="5"/>
      <c r="J225" s="5" t="e">
        <f>VLOOKUP(A225,'Winder bobbins'!$A$2:$B$61,2,FALSE)</f>
        <v>#N/A</v>
      </c>
      <c r="K225" s="5" t="e">
        <f t="shared" si="21"/>
        <v>#N/A</v>
      </c>
      <c r="L225" s="8" t="e">
        <f t="shared" si="22"/>
        <v>#N/A</v>
      </c>
      <c r="M225" s="8"/>
      <c r="N225"/>
      <c r="O225"/>
    </row>
    <row r="226" spans="1:15" hidden="1" x14ac:dyDescent="0.25">
      <c r="A226" s="6"/>
      <c r="B226" s="7"/>
      <c r="C226" s="7"/>
      <c r="D226" s="5"/>
      <c r="E226" s="5"/>
      <c r="F226" s="5"/>
      <c r="G226" s="5"/>
      <c r="H226" s="5"/>
      <c r="I226" s="5"/>
      <c r="J226" s="5" t="e">
        <f>VLOOKUP(A226,'Winder bobbins'!$A$2:$B$61,2,FALSE)</f>
        <v>#N/A</v>
      </c>
      <c r="K226" s="5" t="e">
        <f t="shared" si="21"/>
        <v>#N/A</v>
      </c>
      <c r="L226" s="8" t="e">
        <f t="shared" si="22"/>
        <v>#N/A</v>
      </c>
      <c r="M226" s="8"/>
      <c r="N226"/>
      <c r="O226"/>
    </row>
    <row r="227" spans="1:15" hidden="1" x14ac:dyDescent="0.25">
      <c r="A227" s="6"/>
      <c r="B227" s="7"/>
      <c r="C227" s="7"/>
      <c r="D227" s="5"/>
      <c r="E227" s="5"/>
      <c r="F227" s="5"/>
      <c r="G227" s="5"/>
      <c r="H227" s="5"/>
      <c r="I227" s="5"/>
      <c r="J227" s="5" t="e">
        <f>VLOOKUP(A227,'Winder bobbins'!$A$2:$B$61,2,FALSE)</f>
        <v>#N/A</v>
      </c>
      <c r="K227" s="5" t="e">
        <f t="shared" si="21"/>
        <v>#N/A</v>
      </c>
      <c r="L227" s="8" t="e">
        <f t="shared" si="22"/>
        <v>#N/A</v>
      </c>
      <c r="M227" s="8"/>
      <c r="N227"/>
      <c r="O227"/>
    </row>
    <row r="228" spans="1:15" hidden="1" x14ac:dyDescent="0.25">
      <c r="A228" s="6"/>
      <c r="B228" s="7"/>
      <c r="C228" s="7"/>
      <c r="D228" s="5"/>
      <c r="E228" s="5"/>
      <c r="F228" s="5"/>
      <c r="G228" s="5"/>
      <c r="H228" s="5"/>
      <c r="I228" s="5"/>
      <c r="J228" s="5" t="e">
        <f>VLOOKUP(A228,'Winder bobbins'!$A$2:$B$61,2,FALSE)</f>
        <v>#N/A</v>
      </c>
      <c r="K228" s="5" t="e">
        <f t="shared" ref="K228:K259" si="23">D228-J228</f>
        <v>#N/A</v>
      </c>
      <c r="L228" s="8" t="e">
        <f t="shared" si="22"/>
        <v>#N/A</v>
      </c>
      <c r="M228" s="8"/>
      <c r="N228"/>
      <c r="O228"/>
    </row>
    <row r="229" spans="1:15" hidden="1" x14ac:dyDescent="0.25">
      <c r="A229" s="6"/>
      <c r="B229" s="7"/>
      <c r="C229" s="7"/>
      <c r="D229" s="5"/>
      <c r="E229" s="5"/>
      <c r="F229" s="5"/>
      <c r="G229" s="5"/>
      <c r="H229" s="5"/>
      <c r="I229" s="5"/>
      <c r="J229" s="5" t="e">
        <f>VLOOKUP(A229,'Winder bobbins'!$A$2:$B$61,2,FALSE)</f>
        <v>#N/A</v>
      </c>
      <c r="K229" s="5" t="e">
        <f t="shared" si="23"/>
        <v>#N/A</v>
      </c>
      <c r="L229" s="8" t="e">
        <f t="shared" si="22"/>
        <v>#N/A</v>
      </c>
      <c r="M229" s="8"/>
      <c r="N229"/>
      <c r="O229"/>
    </row>
    <row r="230" spans="1:15" hidden="1" x14ac:dyDescent="0.25">
      <c r="A230" s="6"/>
      <c r="B230" s="7"/>
      <c r="C230" s="7"/>
      <c r="D230" s="5"/>
      <c r="E230" s="5"/>
      <c r="F230" s="5"/>
      <c r="G230" s="5"/>
      <c r="H230" s="5"/>
      <c r="I230" s="5"/>
      <c r="J230" s="5" t="e">
        <f>VLOOKUP(A230,'Winder bobbins'!$A$2:$B$61,2,FALSE)</f>
        <v>#N/A</v>
      </c>
      <c r="K230" s="5" t="e">
        <f t="shared" si="23"/>
        <v>#N/A</v>
      </c>
      <c r="L230" s="8" t="e">
        <f t="shared" si="22"/>
        <v>#N/A</v>
      </c>
      <c r="M230" s="8"/>
      <c r="N230"/>
      <c r="O230"/>
    </row>
    <row r="231" spans="1:15" hidden="1" x14ac:dyDescent="0.25">
      <c r="A231" s="6"/>
      <c r="B231" s="7"/>
      <c r="C231" s="7"/>
      <c r="D231" s="5"/>
      <c r="E231" s="5"/>
      <c r="F231" s="5"/>
      <c r="G231" s="5"/>
      <c r="H231" s="5"/>
      <c r="I231" s="5"/>
      <c r="J231" s="5" t="e">
        <f>VLOOKUP(A231,'Winder bobbins'!$A$2:$B$61,2,FALSE)</f>
        <v>#N/A</v>
      </c>
      <c r="K231" s="5" t="e">
        <f t="shared" si="23"/>
        <v>#N/A</v>
      </c>
      <c r="L231" s="8" t="e">
        <f t="shared" si="22"/>
        <v>#N/A</v>
      </c>
      <c r="M231" s="8"/>
      <c r="N231"/>
      <c r="O231"/>
    </row>
    <row r="232" spans="1:15" hidden="1" x14ac:dyDescent="0.25">
      <c r="A232" s="6"/>
      <c r="B232" s="7"/>
      <c r="C232" s="7"/>
      <c r="D232" s="5"/>
      <c r="E232" s="5"/>
      <c r="F232" s="5"/>
      <c r="G232" s="5"/>
      <c r="H232" s="5"/>
      <c r="I232" s="5"/>
      <c r="J232" s="5" t="e">
        <f>VLOOKUP(A232,'Winder bobbins'!$A$2:$B$61,2,FALSE)</f>
        <v>#N/A</v>
      </c>
      <c r="K232" s="5" t="e">
        <f t="shared" si="23"/>
        <v>#N/A</v>
      </c>
      <c r="L232" s="8" t="e">
        <f t="shared" si="22"/>
        <v>#N/A</v>
      </c>
      <c r="M232" s="8"/>
      <c r="N232"/>
      <c r="O232"/>
    </row>
    <row r="233" spans="1:15" hidden="1" x14ac:dyDescent="0.25">
      <c r="A233" s="6"/>
      <c r="B233" s="7"/>
      <c r="C233" s="7"/>
      <c r="D233" s="5"/>
      <c r="E233" s="5"/>
      <c r="F233" s="5"/>
      <c r="G233" s="5"/>
      <c r="H233" s="5"/>
      <c r="I233" s="5"/>
      <c r="J233" s="5" t="e">
        <f>VLOOKUP(A233,'Winder bobbins'!$A$2:$B$61,2,FALSE)</f>
        <v>#N/A</v>
      </c>
      <c r="K233" s="5" t="e">
        <f t="shared" si="23"/>
        <v>#N/A</v>
      </c>
      <c r="L233" s="8" t="e">
        <f t="shared" si="22"/>
        <v>#N/A</v>
      </c>
      <c r="M233" s="8"/>
      <c r="N233"/>
      <c r="O233"/>
    </row>
    <row r="234" spans="1:15" hidden="1" x14ac:dyDescent="0.25">
      <c r="A234" s="6"/>
      <c r="B234" s="7"/>
      <c r="C234" s="7"/>
      <c r="D234" s="5"/>
      <c r="E234" s="5"/>
      <c r="F234" s="5"/>
      <c r="G234" s="5"/>
      <c r="H234" s="5"/>
      <c r="I234" s="5"/>
      <c r="J234" s="5" t="e">
        <f>VLOOKUP(A234,'Winder bobbins'!$A$2:$B$61,2,FALSE)</f>
        <v>#N/A</v>
      </c>
      <c r="K234" s="5" t="e">
        <f t="shared" si="23"/>
        <v>#N/A</v>
      </c>
      <c r="L234" s="8" t="e">
        <f t="shared" si="22"/>
        <v>#N/A</v>
      </c>
      <c r="M234" s="8"/>
      <c r="N234"/>
      <c r="O234"/>
    </row>
    <row r="235" spans="1:15" hidden="1" x14ac:dyDescent="0.25">
      <c r="A235" s="6"/>
      <c r="B235" s="7"/>
      <c r="C235" s="7"/>
      <c r="D235" s="5"/>
      <c r="E235" s="5"/>
      <c r="F235" s="5"/>
      <c r="G235" s="5"/>
      <c r="H235" s="5"/>
      <c r="I235" s="5"/>
      <c r="J235" s="5" t="e">
        <f>VLOOKUP(A235,'Winder bobbins'!$A$2:$B$61,2,FALSE)</f>
        <v>#N/A</v>
      </c>
      <c r="K235" s="5" t="e">
        <f t="shared" si="23"/>
        <v>#N/A</v>
      </c>
      <c r="L235" s="8" t="e">
        <f t="shared" si="22"/>
        <v>#N/A</v>
      </c>
      <c r="M235" s="8"/>
      <c r="N235"/>
      <c r="O235"/>
    </row>
    <row r="236" spans="1:15" hidden="1" x14ac:dyDescent="0.25">
      <c r="A236" s="6"/>
      <c r="B236" s="7"/>
      <c r="C236" s="7"/>
      <c r="D236" s="5"/>
      <c r="E236" s="5"/>
      <c r="F236" s="5"/>
      <c r="G236" s="5"/>
      <c r="H236" s="5"/>
      <c r="I236" s="5"/>
      <c r="J236" s="5" t="e">
        <f>VLOOKUP(A236,'Winder bobbins'!$A$2:$B$61,2,FALSE)</f>
        <v>#N/A</v>
      </c>
      <c r="K236" s="5" t="e">
        <f t="shared" si="23"/>
        <v>#N/A</v>
      </c>
      <c r="L236" s="8" t="e">
        <f t="shared" si="22"/>
        <v>#N/A</v>
      </c>
      <c r="M236" s="8"/>
      <c r="N236"/>
      <c r="O236"/>
    </row>
    <row r="237" spans="1:15" hidden="1" x14ac:dyDescent="0.25">
      <c r="A237" s="6"/>
      <c r="B237" s="7"/>
      <c r="C237" s="7"/>
      <c r="D237" s="5"/>
      <c r="E237" s="5"/>
      <c r="F237" s="5"/>
      <c r="G237" s="5"/>
      <c r="H237" s="5"/>
      <c r="I237" s="5"/>
      <c r="J237" s="5" t="e">
        <f>VLOOKUP(A237,'Winder bobbins'!$A$2:$B$61,2,FALSE)</f>
        <v>#N/A</v>
      </c>
      <c r="K237" s="5" t="e">
        <f t="shared" si="23"/>
        <v>#N/A</v>
      </c>
      <c r="L237" s="8" t="e">
        <f t="shared" si="22"/>
        <v>#N/A</v>
      </c>
      <c r="M237" s="8"/>
      <c r="N237"/>
      <c r="O237"/>
    </row>
    <row r="238" spans="1:15" hidden="1" x14ac:dyDescent="0.25">
      <c r="A238" s="6"/>
      <c r="B238" s="7"/>
      <c r="C238" s="7"/>
      <c r="D238" s="5"/>
      <c r="E238" s="5"/>
      <c r="F238" s="5"/>
      <c r="G238" s="5"/>
      <c r="H238" s="5"/>
      <c r="I238" s="5"/>
      <c r="J238" s="5" t="e">
        <f>VLOOKUP(A238,'Winder bobbins'!$A$2:$B$61,2,FALSE)</f>
        <v>#N/A</v>
      </c>
      <c r="K238" s="5" t="e">
        <f t="shared" si="23"/>
        <v>#N/A</v>
      </c>
      <c r="L238" s="8" t="e">
        <f t="shared" si="22"/>
        <v>#N/A</v>
      </c>
      <c r="M238" s="8"/>
      <c r="N238"/>
      <c r="O238"/>
    </row>
    <row r="239" spans="1:15" hidden="1" x14ac:dyDescent="0.25">
      <c r="A239" s="6"/>
      <c r="B239" s="7"/>
      <c r="C239" s="7"/>
      <c r="D239" s="5"/>
      <c r="E239" s="5"/>
      <c r="F239" s="5"/>
      <c r="G239" s="5"/>
      <c r="H239" s="5"/>
      <c r="I239" s="5"/>
      <c r="J239" s="5" t="e">
        <f>VLOOKUP(A239,'Winder bobbins'!$A$2:$B$61,2,FALSE)</f>
        <v>#N/A</v>
      </c>
      <c r="K239" s="5" t="e">
        <f t="shared" si="23"/>
        <v>#N/A</v>
      </c>
      <c r="L239" s="8" t="e">
        <f t="shared" si="22"/>
        <v>#N/A</v>
      </c>
      <c r="M239" s="8"/>
      <c r="N239"/>
      <c r="O239"/>
    </row>
    <row r="240" spans="1:15" hidden="1" x14ac:dyDescent="0.25">
      <c r="A240" s="6"/>
      <c r="B240" s="7"/>
      <c r="C240" s="7"/>
      <c r="D240" s="5"/>
      <c r="E240" s="5"/>
      <c r="F240" s="5"/>
      <c r="G240" s="5"/>
      <c r="H240" s="5"/>
      <c r="I240" s="5"/>
      <c r="J240" s="5" t="e">
        <f>VLOOKUP(A240,'Winder bobbins'!$A$2:$B$61,2,FALSE)</f>
        <v>#N/A</v>
      </c>
      <c r="K240" s="5" t="e">
        <f t="shared" si="23"/>
        <v>#N/A</v>
      </c>
      <c r="L240" s="8" t="e">
        <f t="shared" si="22"/>
        <v>#N/A</v>
      </c>
      <c r="M240" s="8"/>
      <c r="N240"/>
      <c r="O240"/>
    </row>
    <row r="241" spans="1:15" hidden="1" x14ac:dyDescent="0.25">
      <c r="A241" s="6"/>
      <c r="B241" s="7"/>
      <c r="C241" s="7"/>
      <c r="D241" s="5"/>
      <c r="E241" s="5"/>
      <c r="F241" s="5"/>
      <c r="G241" s="5"/>
      <c r="H241" s="5"/>
      <c r="I241" s="5"/>
      <c r="J241" s="5" t="e">
        <f>VLOOKUP(A241,'Winder bobbins'!$A$2:$B$61,2,FALSE)</f>
        <v>#N/A</v>
      </c>
      <c r="K241" s="5" t="e">
        <f t="shared" si="23"/>
        <v>#N/A</v>
      </c>
      <c r="L241" s="8" t="e">
        <f t="shared" si="22"/>
        <v>#N/A</v>
      </c>
      <c r="M241" s="8"/>
      <c r="N241"/>
      <c r="O241"/>
    </row>
    <row r="242" spans="1:15" hidden="1" x14ac:dyDescent="0.25">
      <c r="A242" s="6"/>
      <c r="B242" s="7"/>
      <c r="C242" s="7"/>
      <c r="D242" s="5"/>
      <c r="E242" s="5"/>
      <c r="F242" s="5"/>
      <c r="G242" s="5"/>
      <c r="H242" s="5"/>
      <c r="I242" s="5"/>
      <c r="J242" s="5" t="e">
        <f>VLOOKUP(A242,'Winder bobbins'!$A$2:$B$61,2,FALSE)</f>
        <v>#N/A</v>
      </c>
      <c r="K242" s="5" t="e">
        <f t="shared" si="23"/>
        <v>#N/A</v>
      </c>
      <c r="L242" s="8" t="e">
        <f t="shared" si="22"/>
        <v>#N/A</v>
      </c>
      <c r="M242" s="8"/>
      <c r="N242"/>
      <c r="O242"/>
    </row>
    <row r="243" spans="1:15" hidden="1" x14ac:dyDescent="0.25">
      <c r="A243" s="6"/>
      <c r="B243" s="7"/>
      <c r="C243" s="7"/>
      <c r="D243" s="5"/>
      <c r="E243" s="5"/>
      <c r="F243" s="5"/>
      <c r="G243" s="5"/>
      <c r="H243" s="5"/>
      <c r="I243" s="5"/>
      <c r="J243" s="5" t="e">
        <f>VLOOKUP(A243,'Winder bobbins'!$A$2:$B$61,2,FALSE)</f>
        <v>#N/A</v>
      </c>
      <c r="K243" s="5" t="e">
        <f t="shared" si="23"/>
        <v>#N/A</v>
      </c>
      <c r="L243" s="8" t="e">
        <f t="shared" si="22"/>
        <v>#N/A</v>
      </c>
      <c r="M243" s="8"/>
      <c r="N243"/>
      <c r="O243"/>
    </row>
    <row r="244" spans="1:15" hidden="1" x14ac:dyDescent="0.25">
      <c r="A244" s="6"/>
      <c r="B244" s="7"/>
      <c r="C244" s="7"/>
      <c r="D244" s="5"/>
      <c r="E244" s="5"/>
      <c r="F244" s="5"/>
      <c r="G244" s="5"/>
      <c r="H244" s="5"/>
      <c r="I244" s="5"/>
      <c r="J244" s="5" t="e">
        <f>VLOOKUP(A244,'Winder bobbins'!$A$2:$B$61,2,FALSE)</f>
        <v>#N/A</v>
      </c>
      <c r="K244" s="5" t="e">
        <f t="shared" si="23"/>
        <v>#N/A</v>
      </c>
      <c r="L244" s="8" t="e">
        <f t="shared" si="22"/>
        <v>#N/A</v>
      </c>
      <c r="M244" s="8"/>
      <c r="N244"/>
      <c r="O244"/>
    </row>
    <row r="245" spans="1:15" hidden="1" x14ac:dyDescent="0.25">
      <c r="A245" s="6"/>
      <c r="B245" s="7"/>
      <c r="C245" s="7"/>
      <c r="D245" s="5"/>
      <c r="E245" s="5"/>
      <c r="F245" s="5"/>
      <c r="G245" s="5"/>
      <c r="H245" s="5"/>
      <c r="I245" s="5"/>
      <c r="J245" s="5" t="e">
        <f>VLOOKUP(A245,'Winder bobbins'!$A$2:$B$61,2,FALSE)</f>
        <v>#N/A</v>
      </c>
      <c r="K245" s="5" t="e">
        <f t="shared" si="23"/>
        <v>#N/A</v>
      </c>
      <c r="L245" s="8" t="e">
        <f t="shared" si="22"/>
        <v>#N/A</v>
      </c>
      <c r="M245" s="8"/>
      <c r="N245"/>
      <c r="O245"/>
    </row>
    <row r="246" spans="1:15" hidden="1" x14ac:dyDescent="0.25">
      <c r="A246" s="6"/>
      <c r="B246" s="7"/>
      <c r="C246" s="7"/>
      <c r="D246" s="5"/>
      <c r="E246" s="5"/>
      <c r="F246" s="5"/>
      <c r="G246" s="5"/>
      <c r="H246" s="5"/>
      <c r="I246" s="5"/>
      <c r="J246" s="5" t="e">
        <f>VLOOKUP(A246,'Winder bobbins'!$A$2:$B$61,2,FALSE)</f>
        <v>#N/A</v>
      </c>
      <c r="K246" s="5" t="e">
        <f t="shared" si="23"/>
        <v>#N/A</v>
      </c>
      <c r="L246" s="8" t="e">
        <f t="shared" si="22"/>
        <v>#N/A</v>
      </c>
      <c r="M246" s="8"/>
      <c r="N246"/>
      <c r="O246"/>
    </row>
    <row r="247" spans="1:15" hidden="1" x14ac:dyDescent="0.25">
      <c r="A247" s="6"/>
      <c r="B247" s="7"/>
      <c r="C247" s="7"/>
      <c r="D247" s="5"/>
      <c r="E247" s="5"/>
      <c r="F247" s="5"/>
      <c r="G247" s="5"/>
      <c r="H247" s="5"/>
      <c r="I247" s="5"/>
      <c r="J247" s="5" t="e">
        <f>VLOOKUP(A247,'Winder bobbins'!$A$2:$B$61,2,FALSE)</f>
        <v>#N/A</v>
      </c>
      <c r="K247" s="5" t="e">
        <f t="shared" si="23"/>
        <v>#N/A</v>
      </c>
      <c r="L247" s="8" t="e">
        <f t="shared" si="22"/>
        <v>#N/A</v>
      </c>
      <c r="M247" s="8"/>
      <c r="N247"/>
      <c r="O247"/>
    </row>
    <row r="248" spans="1:15" hidden="1" x14ac:dyDescent="0.25">
      <c r="A248" s="6"/>
      <c r="B248" s="7"/>
      <c r="C248" s="7"/>
      <c r="D248" s="5"/>
      <c r="E248" s="5"/>
      <c r="F248" s="5"/>
      <c r="G248" s="5"/>
      <c r="H248" s="5"/>
      <c r="I248" s="5"/>
      <c r="J248" s="5" t="e">
        <f>VLOOKUP(A248,'Winder bobbins'!$A$2:$B$61,2,FALSE)</f>
        <v>#N/A</v>
      </c>
      <c r="K248" s="5" t="e">
        <f t="shared" si="23"/>
        <v>#N/A</v>
      </c>
      <c r="L248" s="8" t="e">
        <f t="shared" si="22"/>
        <v>#N/A</v>
      </c>
      <c r="M248" s="8"/>
      <c r="N248"/>
      <c r="O248"/>
    </row>
    <row r="249" spans="1:15" hidden="1" x14ac:dyDescent="0.25">
      <c r="A249" s="6"/>
      <c r="B249" s="7"/>
      <c r="C249" s="7"/>
      <c r="D249" s="5"/>
      <c r="E249" s="5"/>
      <c r="F249" s="5"/>
      <c r="G249" s="5"/>
      <c r="H249" s="5"/>
      <c r="I249" s="5"/>
      <c r="J249" s="5" t="e">
        <f>VLOOKUP(A249,'Winder bobbins'!$A$2:$B$61,2,FALSE)</f>
        <v>#N/A</v>
      </c>
      <c r="K249" s="5" t="e">
        <f t="shared" si="23"/>
        <v>#N/A</v>
      </c>
      <c r="L249" s="8" t="e">
        <f t="shared" si="22"/>
        <v>#N/A</v>
      </c>
      <c r="M249" s="8"/>
      <c r="N249"/>
      <c r="O249"/>
    </row>
    <row r="250" spans="1:15" hidden="1" x14ac:dyDescent="0.25">
      <c r="A250" s="6"/>
      <c r="B250" s="7"/>
      <c r="C250" s="7"/>
      <c r="D250" s="5"/>
      <c r="E250" s="5"/>
      <c r="F250" s="5"/>
      <c r="G250" s="5"/>
      <c r="H250" s="5"/>
      <c r="I250" s="5"/>
      <c r="J250" s="5" t="e">
        <f>VLOOKUP(A250,'Winder bobbins'!$A$2:$B$61,2,FALSE)</f>
        <v>#N/A</v>
      </c>
      <c r="K250" s="5" t="e">
        <f t="shared" si="23"/>
        <v>#N/A</v>
      </c>
      <c r="L250" s="8" t="e">
        <f t="shared" si="22"/>
        <v>#N/A</v>
      </c>
      <c r="M250" s="8"/>
      <c r="N250"/>
      <c r="O250"/>
    </row>
    <row r="251" spans="1:15" hidden="1" x14ac:dyDescent="0.25">
      <c r="A251" s="6"/>
      <c r="B251" s="7"/>
      <c r="C251" s="7"/>
      <c r="D251" s="5"/>
      <c r="E251" s="5"/>
      <c r="F251" s="5"/>
      <c r="G251" s="5"/>
      <c r="H251" s="5"/>
      <c r="I251" s="5"/>
      <c r="J251" s="5" t="e">
        <f>VLOOKUP(A251,'Winder bobbins'!$A$2:$B$61,2,FALSE)</f>
        <v>#N/A</v>
      </c>
      <c r="K251" s="5" t="e">
        <f t="shared" si="23"/>
        <v>#N/A</v>
      </c>
      <c r="L251" s="8" t="e">
        <f t="shared" si="22"/>
        <v>#N/A</v>
      </c>
      <c r="M251" s="8"/>
      <c r="N251"/>
      <c r="O251"/>
    </row>
    <row r="252" spans="1:15" hidden="1" x14ac:dyDescent="0.25">
      <c r="A252" s="6"/>
      <c r="B252" s="7"/>
      <c r="C252" s="7"/>
      <c r="D252" s="5"/>
      <c r="E252" s="5"/>
      <c r="F252" s="5"/>
      <c r="G252" s="5"/>
      <c r="H252" s="5"/>
      <c r="I252" s="5"/>
      <c r="J252" s="5" t="e">
        <f>VLOOKUP(A252,'Winder bobbins'!$A$2:$B$61,2,FALSE)</f>
        <v>#N/A</v>
      </c>
      <c r="K252" s="5" t="e">
        <f t="shared" si="23"/>
        <v>#N/A</v>
      </c>
      <c r="L252" s="8" t="e">
        <f t="shared" si="22"/>
        <v>#N/A</v>
      </c>
      <c r="M252" s="8"/>
      <c r="N252"/>
      <c r="O252"/>
    </row>
    <row r="253" spans="1:15" hidden="1" x14ac:dyDescent="0.25">
      <c r="A253" s="6"/>
      <c r="B253" s="7"/>
      <c r="C253" s="7"/>
      <c r="D253" s="5"/>
      <c r="E253" s="5"/>
      <c r="F253" s="5"/>
      <c r="G253" s="5"/>
      <c r="H253" s="5"/>
      <c r="I253" s="5"/>
      <c r="J253" s="5" t="e">
        <f>VLOOKUP(A253,'Winder bobbins'!$A$2:$B$61,2,FALSE)</f>
        <v>#N/A</v>
      </c>
      <c r="K253" s="5" t="e">
        <f t="shared" si="23"/>
        <v>#N/A</v>
      </c>
      <c r="L253" s="8" t="e">
        <f t="shared" si="22"/>
        <v>#N/A</v>
      </c>
      <c r="M253" s="8"/>
      <c r="N253"/>
      <c r="O253"/>
    </row>
    <row r="254" spans="1:15" hidden="1" x14ac:dyDescent="0.25">
      <c r="A254" s="6"/>
      <c r="B254" s="7"/>
      <c r="C254" s="7"/>
      <c r="D254" s="5"/>
      <c r="E254" s="5"/>
      <c r="F254" s="5"/>
      <c r="G254" s="5"/>
      <c r="H254" s="5"/>
      <c r="I254" s="5"/>
      <c r="J254" s="5" t="e">
        <f>VLOOKUP(A254,'Winder bobbins'!$A$2:$B$61,2,FALSE)</f>
        <v>#N/A</v>
      </c>
      <c r="K254" s="5" t="e">
        <f t="shared" si="23"/>
        <v>#N/A</v>
      </c>
      <c r="L254" s="8" t="e">
        <f t="shared" ref="L254:L284" si="24">K254/453.6</f>
        <v>#N/A</v>
      </c>
      <c r="M254" s="8"/>
      <c r="N254"/>
      <c r="O254"/>
    </row>
    <row r="255" spans="1:15" hidden="1" x14ac:dyDescent="0.25">
      <c r="A255" s="6"/>
      <c r="B255" s="7"/>
      <c r="C255" s="7"/>
      <c r="D255" s="5"/>
      <c r="E255" s="5"/>
      <c r="F255" s="5"/>
      <c r="G255" s="5"/>
      <c r="H255" s="5"/>
      <c r="I255" s="5"/>
      <c r="J255" s="5" t="e">
        <f>VLOOKUP(A255,'Winder bobbins'!$A$2:$B$61,2,FALSE)</f>
        <v>#N/A</v>
      </c>
      <c r="K255" s="5" t="e">
        <f t="shared" si="23"/>
        <v>#N/A</v>
      </c>
      <c r="L255" s="8" t="e">
        <f t="shared" si="24"/>
        <v>#N/A</v>
      </c>
      <c r="M255" s="8"/>
      <c r="N255"/>
      <c r="O255"/>
    </row>
    <row r="256" spans="1:15" hidden="1" x14ac:dyDescent="0.25">
      <c r="A256" s="6"/>
      <c r="B256" s="7"/>
      <c r="C256" s="7"/>
      <c r="D256" s="5"/>
      <c r="E256" s="5"/>
      <c r="F256" s="5"/>
      <c r="G256" s="5"/>
      <c r="H256" s="5"/>
      <c r="I256" s="5"/>
      <c r="J256" s="5" t="e">
        <f>VLOOKUP(A256,'Winder bobbins'!$A$2:$B$61,2,FALSE)</f>
        <v>#N/A</v>
      </c>
      <c r="K256" s="5" t="e">
        <f t="shared" si="23"/>
        <v>#N/A</v>
      </c>
      <c r="L256" s="8" t="e">
        <f t="shared" si="24"/>
        <v>#N/A</v>
      </c>
      <c r="M256" s="8"/>
      <c r="N256"/>
      <c r="O256"/>
    </row>
    <row r="257" spans="1:15" hidden="1" x14ac:dyDescent="0.25">
      <c r="A257" s="6"/>
      <c r="B257" s="7"/>
      <c r="C257" s="7"/>
      <c r="D257" s="5"/>
      <c r="E257" s="5"/>
      <c r="F257" s="5"/>
      <c r="G257" s="5"/>
      <c r="H257" s="5"/>
      <c r="I257" s="5"/>
      <c r="J257" s="5" t="e">
        <f>VLOOKUP(A257,'Winder bobbins'!$A$2:$B$61,2,FALSE)</f>
        <v>#N/A</v>
      </c>
      <c r="K257" s="5" t="e">
        <f t="shared" si="23"/>
        <v>#N/A</v>
      </c>
      <c r="L257" s="8" t="e">
        <f t="shared" si="24"/>
        <v>#N/A</v>
      </c>
      <c r="M257" s="8"/>
      <c r="N257"/>
      <c r="O257"/>
    </row>
    <row r="258" spans="1:15" hidden="1" x14ac:dyDescent="0.25">
      <c r="A258" s="6"/>
      <c r="B258" s="7"/>
      <c r="C258" s="7"/>
      <c r="D258" s="5"/>
      <c r="E258" s="5"/>
      <c r="F258" s="5"/>
      <c r="G258" s="5"/>
      <c r="H258" s="5"/>
      <c r="I258" s="5"/>
      <c r="J258" s="5" t="e">
        <f>VLOOKUP(A258,'Winder bobbins'!$A$2:$B$61,2,FALSE)</f>
        <v>#N/A</v>
      </c>
      <c r="K258" s="5" t="e">
        <f t="shared" si="23"/>
        <v>#N/A</v>
      </c>
      <c r="L258" s="8" t="e">
        <f t="shared" si="24"/>
        <v>#N/A</v>
      </c>
      <c r="M258" s="8"/>
      <c r="N258"/>
      <c r="O258"/>
    </row>
    <row r="259" spans="1:15" hidden="1" x14ac:dyDescent="0.25">
      <c r="A259" s="6"/>
      <c r="B259" s="7"/>
      <c r="C259" s="7"/>
      <c r="D259" s="5"/>
      <c r="E259" s="5"/>
      <c r="F259" s="5"/>
      <c r="G259" s="5"/>
      <c r="H259" s="5"/>
      <c r="I259" s="5"/>
      <c r="J259" s="5" t="e">
        <f>VLOOKUP(A259,'Winder bobbins'!$A$2:$B$61,2,FALSE)</f>
        <v>#N/A</v>
      </c>
      <c r="K259" s="5" t="e">
        <f t="shared" si="23"/>
        <v>#N/A</v>
      </c>
      <c r="L259" s="8" t="e">
        <f t="shared" si="24"/>
        <v>#N/A</v>
      </c>
      <c r="M259" s="8"/>
      <c r="N259"/>
      <c r="O259"/>
    </row>
    <row r="260" spans="1:15" hidden="1" x14ac:dyDescent="0.25">
      <c r="A260" s="6"/>
      <c r="B260" s="7"/>
      <c r="C260" s="7"/>
      <c r="D260" s="5"/>
      <c r="E260" s="5"/>
      <c r="F260" s="5"/>
      <c r="G260" s="5"/>
      <c r="H260" s="5"/>
      <c r="I260" s="5"/>
      <c r="J260" s="5" t="e">
        <f>VLOOKUP(A260,'Winder bobbins'!$A$2:$B$61,2,FALSE)</f>
        <v>#N/A</v>
      </c>
      <c r="K260" s="5" t="e">
        <f t="shared" ref="K260:K284" si="25">D260-J260</f>
        <v>#N/A</v>
      </c>
      <c r="L260" s="8" t="e">
        <f t="shared" si="24"/>
        <v>#N/A</v>
      </c>
      <c r="M260" s="8"/>
      <c r="N260"/>
      <c r="O260"/>
    </row>
    <row r="261" spans="1:15" hidden="1" x14ac:dyDescent="0.25">
      <c r="A261" s="6"/>
      <c r="B261" s="7"/>
      <c r="C261" s="7"/>
      <c r="D261" s="5"/>
      <c r="E261" s="5"/>
      <c r="F261" s="5"/>
      <c r="G261" s="5"/>
      <c r="H261" s="5"/>
      <c r="I261" s="5"/>
      <c r="J261" s="5" t="e">
        <f>VLOOKUP(A261,'Winder bobbins'!$A$2:$B$61,2,FALSE)</f>
        <v>#N/A</v>
      </c>
      <c r="K261" s="5" t="e">
        <f t="shared" si="25"/>
        <v>#N/A</v>
      </c>
      <c r="L261" s="8" t="e">
        <f t="shared" si="24"/>
        <v>#N/A</v>
      </c>
      <c r="M261" s="8"/>
      <c r="N261"/>
      <c r="O261"/>
    </row>
    <row r="262" spans="1:15" hidden="1" x14ac:dyDescent="0.25">
      <c r="A262" s="6"/>
      <c r="B262" s="7"/>
      <c r="C262" s="7"/>
      <c r="D262" s="5"/>
      <c r="E262" s="5"/>
      <c r="F262" s="5"/>
      <c r="G262" s="5"/>
      <c r="H262" s="5"/>
      <c r="I262" s="5"/>
      <c r="J262" s="5" t="e">
        <f>VLOOKUP(A262,'Winder bobbins'!$A$2:$B$61,2,FALSE)</f>
        <v>#N/A</v>
      </c>
      <c r="K262" s="5" t="e">
        <f t="shared" si="25"/>
        <v>#N/A</v>
      </c>
      <c r="L262" s="8" t="e">
        <f t="shared" si="24"/>
        <v>#N/A</v>
      </c>
      <c r="M262" s="8"/>
      <c r="N262"/>
      <c r="O262"/>
    </row>
    <row r="263" spans="1:15" hidden="1" x14ac:dyDescent="0.25">
      <c r="A263" s="6"/>
      <c r="B263" s="7"/>
      <c r="C263" s="7"/>
      <c r="D263" s="5"/>
      <c r="E263" s="5"/>
      <c r="F263" s="5"/>
      <c r="G263" s="5"/>
      <c r="H263" s="5"/>
      <c r="I263" s="5"/>
      <c r="J263" s="5" t="e">
        <f>VLOOKUP(A263,'Winder bobbins'!$A$2:$B$61,2,FALSE)</f>
        <v>#N/A</v>
      </c>
      <c r="K263" s="5" t="e">
        <f t="shared" si="25"/>
        <v>#N/A</v>
      </c>
      <c r="L263" s="8" t="e">
        <f t="shared" si="24"/>
        <v>#N/A</v>
      </c>
      <c r="M263" s="8"/>
      <c r="N263"/>
      <c r="O263"/>
    </row>
    <row r="264" spans="1:15" hidden="1" x14ac:dyDescent="0.25">
      <c r="A264" s="6"/>
      <c r="B264" s="7"/>
      <c r="C264" s="7"/>
      <c r="D264" s="5"/>
      <c r="E264" s="5"/>
      <c r="F264" s="5"/>
      <c r="G264" s="5"/>
      <c r="H264" s="5"/>
      <c r="I264" s="5"/>
      <c r="J264" s="5" t="e">
        <f>VLOOKUP(A264,'Winder bobbins'!$A$2:$B$61,2,FALSE)</f>
        <v>#N/A</v>
      </c>
      <c r="K264" s="5" t="e">
        <f t="shared" si="25"/>
        <v>#N/A</v>
      </c>
      <c r="L264" s="8" t="e">
        <f t="shared" si="24"/>
        <v>#N/A</v>
      </c>
      <c r="M264" s="8"/>
      <c r="N264"/>
      <c r="O264"/>
    </row>
    <row r="265" spans="1:15" hidden="1" x14ac:dyDescent="0.25">
      <c r="A265" s="6"/>
      <c r="B265" s="7"/>
      <c r="C265" s="7"/>
      <c r="D265" s="5"/>
      <c r="E265" s="5"/>
      <c r="F265" s="5"/>
      <c r="G265" s="5"/>
      <c r="H265" s="5"/>
      <c r="I265" s="5"/>
      <c r="J265" s="5" t="e">
        <f>VLOOKUP(A265,'Winder bobbins'!$A$2:$B$61,2,FALSE)</f>
        <v>#N/A</v>
      </c>
      <c r="K265" s="5" t="e">
        <f t="shared" si="25"/>
        <v>#N/A</v>
      </c>
      <c r="L265" s="8" t="e">
        <f t="shared" si="24"/>
        <v>#N/A</v>
      </c>
      <c r="M265" s="8"/>
      <c r="N265"/>
      <c r="O265"/>
    </row>
    <row r="266" spans="1:15" hidden="1" x14ac:dyDescent="0.25">
      <c r="A266" s="6"/>
      <c r="B266" s="7"/>
      <c r="C266" s="7"/>
      <c r="D266" s="5"/>
      <c r="E266" s="5"/>
      <c r="F266" s="5"/>
      <c r="G266" s="5"/>
      <c r="H266" s="5"/>
      <c r="I266" s="5"/>
      <c r="J266" s="5" t="e">
        <f>VLOOKUP(A266,'Winder bobbins'!$A$2:$B$61,2,FALSE)</f>
        <v>#N/A</v>
      </c>
      <c r="K266" s="5" t="e">
        <f t="shared" si="25"/>
        <v>#N/A</v>
      </c>
      <c r="L266" s="8" t="e">
        <f t="shared" si="24"/>
        <v>#N/A</v>
      </c>
      <c r="M266" s="8"/>
      <c r="N266"/>
      <c r="O266"/>
    </row>
    <row r="267" spans="1:15" hidden="1" x14ac:dyDescent="0.25">
      <c r="A267" s="6"/>
      <c r="B267" s="7"/>
      <c r="C267" s="7"/>
      <c r="D267" s="5"/>
      <c r="E267" s="5"/>
      <c r="F267" s="5"/>
      <c r="G267" s="5"/>
      <c r="H267" s="5"/>
      <c r="I267" s="5"/>
      <c r="J267" s="5" t="e">
        <f>VLOOKUP(A267,'Winder bobbins'!$A$2:$B$61,2,FALSE)</f>
        <v>#N/A</v>
      </c>
      <c r="K267" s="5" t="e">
        <f t="shared" si="25"/>
        <v>#N/A</v>
      </c>
      <c r="L267" s="8" t="e">
        <f t="shared" si="24"/>
        <v>#N/A</v>
      </c>
      <c r="M267" s="8"/>
      <c r="N267"/>
      <c r="O267"/>
    </row>
    <row r="268" spans="1:15" hidden="1" x14ac:dyDescent="0.25">
      <c r="A268" s="6"/>
      <c r="B268" s="7"/>
      <c r="C268" s="7"/>
      <c r="D268" s="5"/>
      <c r="E268" s="5"/>
      <c r="F268" s="5"/>
      <c r="G268" s="5"/>
      <c r="H268" s="5"/>
      <c r="I268" s="5"/>
      <c r="J268" s="5" t="e">
        <f>VLOOKUP(A268,'Winder bobbins'!$A$2:$B$61,2,FALSE)</f>
        <v>#N/A</v>
      </c>
      <c r="K268" s="5" t="e">
        <f t="shared" si="25"/>
        <v>#N/A</v>
      </c>
      <c r="L268" s="8" t="e">
        <f t="shared" si="24"/>
        <v>#N/A</v>
      </c>
      <c r="M268" s="8"/>
      <c r="N268"/>
      <c r="O268"/>
    </row>
    <row r="269" spans="1:15" hidden="1" x14ac:dyDescent="0.25">
      <c r="A269" s="6"/>
      <c r="B269" s="7"/>
      <c r="C269" s="7"/>
      <c r="D269" s="5"/>
      <c r="E269" s="5"/>
      <c r="F269" s="5"/>
      <c r="G269" s="5"/>
      <c r="H269" s="5"/>
      <c r="I269" s="5"/>
      <c r="J269" s="5" t="e">
        <f>VLOOKUP(A269,'Winder bobbins'!$A$2:$B$61,2,FALSE)</f>
        <v>#N/A</v>
      </c>
      <c r="K269" s="5" t="e">
        <f t="shared" si="25"/>
        <v>#N/A</v>
      </c>
      <c r="L269" s="8" t="e">
        <f t="shared" si="24"/>
        <v>#N/A</v>
      </c>
      <c r="M269" s="8"/>
      <c r="N269"/>
      <c r="O269"/>
    </row>
    <row r="270" spans="1:15" hidden="1" x14ac:dyDescent="0.25">
      <c r="A270" s="6"/>
      <c r="B270" s="7"/>
      <c r="C270" s="7"/>
      <c r="D270" s="5"/>
      <c r="E270" s="5"/>
      <c r="F270" s="5"/>
      <c r="G270" s="5"/>
      <c r="H270" s="5"/>
      <c r="I270" s="5"/>
      <c r="J270" s="5" t="e">
        <f>VLOOKUP(A270,'Winder bobbins'!$A$2:$B$61,2,FALSE)</f>
        <v>#N/A</v>
      </c>
      <c r="K270" s="5" t="e">
        <f t="shared" si="25"/>
        <v>#N/A</v>
      </c>
      <c r="L270" s="8" t="e">
        <f t="shared" si="24"/>
        <v>#N/A</v>
      </c>
      <c r="M270" s="8"/>
      <c r="N270"/>
      <c r="O270"/>
    </row>
    <row r="271" spans="1:15" hidden="1" x14ac:dyDescent="0.25">
      <c r="A271" s="6"/>
      <c r="B271" s="7"/>
      <c r="C271" s="7"/>
      <c r="D271" s="5"/>
      <c r="E271" s="5"/>
      <c r="F271" s="5"/>
      <c r="G271" s="5"/>
      <c r="H271" s="5"/>
      <c r="I271" s="5"/>
      <c r="J271" s="5" t="e">
        <f>VLOOKUP(A271,'Winder bobbins'!$A$2:$B$61,2,FALSE)</f>
        <v>#N/A</v>
      </c>
      <c r="K271" s="5" t="e">
        <f t="shared" si="25"/>
        <v>#N/A</v>
      </c>
      <c r="L271" s="8" t="e">
        <f t="shared" si="24"/>
        <v>#N/A</v>
      </c>
      <c r="M271" s="8"/>
      <c r="N271"/>
      <c r="O271"/>
    </row>
    <row r="272" spans="1:15" hidden="1" x14ac:dyDescent="0.25">
      <c r="A272" s="6"/>
      <c r="B272" s="7"/>
      <c r="C272" s="7"/>
      <c r="D272" s="5"/>
      <c r="E272" s="5"/>
      <c r="F272" s="5"/>
      <c r="G272" s="5"/>
      <c r="H272" s="5"/>
      <c r="I272" s="5"/>
      <c r="J272" s="5" t="e">
        <f>VLOOKUP(A272,'Winder bobbins'!$A$2:$B$61,2,FALSE)</f>
        <v>#N/A</v>
      </c>
      <c r="K272" s="5" t="e">
        <f t="shared" si="25"/>
        <v>#N/A</v>
      </c>
      <c r="L272" s="8" t="e">
        <f t="shared" si="24"/>
        <v>#N/A</v>
      </c>
      <c r="M272" s="8"/>
      <c r="N272"/>
      <c r="O272"/>
    </row>
    <row r="273" spans="1:15" hidden="1" x14ac:dyDescent="0.25">
      <c r="A273" s="6"/>
      <c r="B273" s="7"/>
      <c r="C273" s="7"/>
      <c r="D273" s="5"/>
      <c r="E273" s="5"/>
      <c r="F273" s="5"/>
      <c r="G273" s="5"/>
      <c r="H273" s="5"/>
      <c r="I273" s="5"/>
      <c r="J273" s="5" t="e">
        <f>VLOOKUP(A273,'Winder bobbins'!$A$2:$B$61,2,FALSE)</f>
        <v>#N/A</v>
      </c>
      <c r="K273" s="5" t="e">
        <f t="shared" si="25"/>
        <v>#N/A</v>
      </c>
      <c r="L273" s="8" t="e">
        <f t="shared" si="24"/>
        <v>#N/A</v>
      </c>
      <c r="M273" s="8"/>
      <c r="N273"/>
      <c r="O273"/>
    </row>
    <row r="274" spans="1:15" hidden="1" x14ac:dyDescent="0.25">
      <c r="A274" s="6"/>
      <c r="B274" s="7"/>
      <c r="C274" s="7"/>
      <c r="D274" s="5"/>
      <c r="E274" s="5"/>
      <c r="F274" s="5"/>
      <c r="G274" s="5"/>
      <c r="H274" s="5"/>
      <c r="I274" s="5"/>
      <c r="J274" s="5" t="e">
        <f>VLOOKUP(A274,'Winder bobbins'!$A$2:$B$61,2,FALSE)</f>
        <v>#N/A</v>
      </c>
      <c r="K274" s="5" t="e">
        <f t="shared" si="25"/>
        <v>#N/A</v>
      </c>
      <c r="L274" s="8" t="e">
        <f t="shared" si="24"/>
        <v>#N/A</v>
      </c>
      <c r="M274" s="8"/>
      <c r="N274"/>
      <c r="O274"/>
    </row>
    <row r="275" spans="1:15" hidden="1" x14ac:dyDescent="0.25">
      <c r="A275" s="6"/>
      <c r="B275" s="7"/>
      <c r="C275" s="7"/>
      <c r="D275" s="5"/>
      <c r="E275" s="5"/>
      <c r="F275" s="5"/>
      <c r="G275" s="5"/>
      <c r="H275" s="5"/>
      <c r="I275" s="5"/>
      <c r="J275" s="5" t="e">
        <f>VLOOKUP(A275,'Winder bobbins'!$A$2:$B$61,2,FALSE)</f>
        <v>#N/A</v>
      </c>
      <c r="K275" s="5" t="e">
        <f t="shared" si="25"/>
        <v>#N/A</v>
      </c>
      <c r="L275" s="8" t="e">
        <f t="shared" si="24"/>
        <v>#N/A</v>
      </c>
      <c r="M275" s="8"/>
      <c r="N275"/>
      <c r="O275"/>
    </row>
    <row r="276" spans="1:15" hidden="1" x14ac:dyDescent="0.25">
      <c r="A276" s="6"/>
      <c r="B276" s="7"/>
      <c r="C276" s="7"/>
      <c r="D276" s="5"/>
      <c r="E276" s="5"/>
      <c r="F276" s="5"/>
      <c r="G276" s="5"/>
      <c r="H276" s="5"/>
      <c r="I276" s="5"/>
      <c r="J276" s="5" t="e">
        <f>VLOOKUP(A276,'Winder bobbins'!$A$2:$B$61,2,FALSE)</f>
        <v>#N/A</v>
      </c>
      <c r="K276" s="5" t="e">
        <f t="shared" si="25"/>
        <v>#N/A</v>
      </c>
      <c r="L276" s="8" t="e">
        <f t="shared" si="24"/>
        <v>#N/A</v>
      </c>
      <c r="M276" s="8"/>
      <c r="N276"/>
      <c r="O276"/>
    </row>
    <row r="277" spans="1:15" hidden="1" x14ac:dyDescent="0.25">
      <c r="A277" s="6"/>
      <c r="B277" s="7"/>
      <c r="C277" s="7"/>
      <c r="D277" s="5"/>
      <c r="E277" s="5"/>
      <c r="F277" s="5"/>
      <c r="G277" s="5"/>
      <c r="H277" s="5"/>
      <c r="I277" s="5"/>
      <c r="J277" s="5" t="e">
        <f>VLOOKUP(A277,'Winder bobbins'!$A$2:$B$61,2,FALSE)</f>
        <v>#N/A</v>
      </c>
      <c r="K277" s="5" t="e">
        <f t="shared" si="25"/>
        <v>#N/A</v>
      </c>
      <c r="L277" s="8" t="e">
        <f t="shared" si="24"/>
        <v>#N/A</v>
      </c>
      <c r="M277" s="8"/>
      <c r="N277"/>
      <c r="O277"/>
    </row>
    <row r="278" spans="1:15" hidden="1" x14ac:dyDescent="0.25">
      <c r="A278" s="6"/>
      <c r="B278" s="7"/>
      <c r="C278" s="7"/>
      <c r="D278" s="5"/>
      <c r="E278" s="5"/>
      <c r="F278" s="5"/>
      <c r="G278" s="5"/>
      <c r="H278" s="5"/>
      <c r="I278" s="5"/>
      <c r="J278" s="5" t="e">
        <f>VLOOKUP(A278,'Winder bobbins'!$A$2:$B$61,2,FALSE)</f>
        <v>#N/A</v>
      </c>
      <c r="K278" s="5" t="e">
        <f t="shared" si="25"/>
        <v>#N/A</v>
      </c>
      <c r="L278" s="8" t="e">
        <f t="shared" si="24"/>
        <v>#N/A</v>
      </c>
      <c r="M278" s="8"/>
      <c r="N278"/>
      <c r="O278"/>
    </row>
    <row r="279" spans="1:15" hidden="1" x14ac:dyDescent="0.25">
      <c r="A279" s="6"/>
      <c r="B279" s="7"/>
      <c r="C279" s="7"/>
      <c r="D279" s="5"/>
      <c r="E279" s="5"/>
      <c r="F279" s="5"/>
      <c r="G279" s="5"/>
      <c r="H279" s="5"/>
      <c r="I279" s="5"/>
      <c r="J279" s="5" t="e">
        <f>VLOOKUP(A279,'Winder bobbins'!$A$2:$B$61,2,FALSE)</f>
        <v>#N/A</v>
      </c>
      <c r="K279" s="5" t="e">
        <f t="shared" si="25"/>
        <v>#N/A</v>
      </c>
      <c r="L279" s="8" t="e">
        <f t="shared" si="24"/>
        <v>#N/A</v>
      </c>
      <c r="M279" s="8"/>
      <c r="N279"/>
      <c r="O279"/>
    </row>
    <row r="280" spans="1:15" hidden="1" x14ac:dyDescent="0.25">
      <c r="A280" s="6"/>
      <c r="B280" s="7"/>
      <c r="C280" s="7"/>
      <c r="D280" s="5"/>
      <c r="E280" s="5"/>
      <c r="F280" s="5"/>
      <c r="G280" s="5"/>
      <c r="H280" s="5"/>
      <c r="I280" s="5"/>
      <c r="J280" s="5" t="e">
        <f>VLOOKUP(A280,'Winder bobbins'!$A$2:$B$61,2,FALSE)</f>
        <v>#N/A</v>
      </c>
      <c r="K280" s="5" t="e">
        <f t="shared" si="25"/>
        <v>#N/A</v>
      </c>
      <c r="L280" s="8" t="e">
        <f t="shared" si="24"/>
        <v>#N/A</v>
      </c>
      <c r="M280" s="8"/>
      <c r="N280"/>
      <c r="O280"/>
    </row>
    <row r="281" spans="1:15" hidden="1" x14ac:dyDescent="0.25">
      <c r="A281" s="6"/>
      <c r="B281" s="7"/>
      <c r="C281" s="7"/>
      <c r="D281" s="5"/>
      <c r="E281" s="5"/>
      <c r="F281" s="5"/>
      <c r="G281" s="5"/>
      <c r="H281" s="5"/>
      <c r="I281" s="5"/>
      <c r="J281" s="5" t="e">
        <f>VLOOKUP(A281,'Winder bobbins'!$A$2:$B$61,2,FALSE)</f>
        <v>#N/A</v>
      </c>
      <c r="K281" s="5" t="e">
        <f t="shared" si="25"/>
        <v>#N/A</v>
      </c>
      <c r="L281" s="8" t="e">
        <f t="shared" si="24"/>
        <v>#N/A</v>
      </c>
      <c r="M281" s="8"/>
      <c r="N281"/>
      <c r="O281"/>
    </row>
    <row r="282" spans="1:15" hidden="1" x14ac:dyDescent="0.25">
      <c r="A282" s="6"/>
      <c r="B282" s="7"/>
      <c r="C282" s="7"/>
      <c r="D282" s="5"/>
      <c r="E282" s="5"/>
      <c r="F282" s="5"/>
      <c r="G282" s="5"/>
      <c r="H282" s="5"/>
      <c r="I282" s="5"/>
      <c r="J282" s="5" t="e">
        <f>VLOOKUP(A282,'Winder bobbins'!$A$2:$B$61,2,FALSE)</f>
        <v>#N/A</v>
      </c>
      <c r="K282" s="5" t="e">
        <f t="shared" si="25"/>
        <v>#N/A</v>
      </c>
      <c r="L282" s="8" t="e">
        <f t="shared" si="24"/>
        <v>#N/A</v>
      </c>
      <c r="M282" s="8"/>
      <c r="N282"/>
      <c r="O282"/>
    </row>
    <row r="283" spans="1:15" hidden="1" x14ac:dyDescent="0.25">
      <c r="A283" s="6"/>
      <c r="B283" s="7"/>
      <c r="C283" s="7"/>
      <c r="D283" s="5"/>
      <c r="E283" s="5"/>
      <c r="F283" s="5"/>
      <c r="G283" s="5"/>
      <c r="H283" s="5"/>
      <c r="I283" s="5"/>
      <c r="J283" s="5" t="e">
        <f>VLOOKUP(A283,'Winder bobbins'!$A$2:$B$61,2,FALSE)</f>
        <v>#N/A</v>
      </c>
      <c r="K283" s="5" t="e">
        <f t="shared" si="25"/>
        <v>#N/A</v>
      </c>
      <c r="L283" s="8" t="e">
        <f t="shared" si="24"/>
        <v>#N/A</v>
      </c>
      <c r="M283" s="8"/>
      <c r="N283"/>
      <c r="O283"/>
    </row>
    <row r="284" spans="1:15" hidden="1" x14ac:dyDescent="0.25">
      <c r="A284" s="6"/>
      <c r="B284" s="7"/>
      <c r="C284" s="7"/>
      <c r="D284" s="5"/>
      <c r="E284" s="5"/>
      <c r="F284" s="5"/>
      <c r="G284" s="5"/>
      <c r="H284" s="5"/>
      <c r="I284" s="5"/>
      <c r="J284" s="5" t="e">
        <f>VLOOKUP(A284,'Winder bobbins'!$A$2:$B$61,2,FALSE)</f>
        <v>#N/A</v>
      </c>
      <c r="K284" s="5" t="e">
        <f t="shared" si="25"/>
        <v>#N/A</v>
      </c>
      <c r="L284" s="8" t="e">
        <f t="shared" si="24"/>
        <v>#N/A</v>
      </c>
      <c r="M284" s="8"/>
      <c r="N284"/>
      <c r="O284"/>
    </row>
    <row r="287" spans="1:15" x14ac:dyDescent="0.25">
      <c r="B287" s="3" t="s">
        <v>126</v>
      </c>
    </row>
  </sheetData>
  <autoFilter ref="A2:O284" xr:uid="{00000000-0009-0000-0000-000002000000}">
    <filterColumn colId="1">
      <customFilters>
        <customFilter operator="notEqual" val=" "/>
      </customFilters>
    </filterColumn>
    <sortState xmlns:xlrd2="http://schemas.microsoft.com/office/spreadsheetml/2017/richdata2" ref="A3:O225">
      <sortCondition ref="A3:A225"/>
      <sortCondition ref="B3:B225"/>
    </sortState>
  </autoFilter>
  <sortState xmlns:xlrd2="http://schemas.microsoft.com/office/spreadsheetml/2017/richdata2" ref="A2:P20">
    <sortCondition ref="A20"/>
  </sortState>
  <mergeCells count="1">
    <mergeCell ref="E1:G1"/>
  </mergeCells>
  <pageMargins left="0.7" right="0.7" top="0.75" bottom="0.75" header="0.3" footer="0.3"/>
  <pageSetup fitToHeight="0" orientation="landscape" r:id="rId1"/>
  <headerFooter>
    <oddHeader>&amp;L&amp;"-,Bold"&amp;14ProtoDUNE Wire Incoming Inspection&amp;R&amp;"-,Bold"&amp;12&amp;D</oddHeader>
    <oddFooter>&amp;R&amp;P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CD382-7685-4E2E-AFE3-3162E35326D0}">
  <dimension ref="B3:O43"/>
  <sheetViews>
    <sheetView topLeftCell="A23" workbookViewId="0">
      <selection activeCell="O11" sqref="O11"/>
    </sheetView>
  </sheetViews>
  <sheetFormatPr defaultRowHeight="15" x14ac:dyDescent="0.25"/>
  <sheetData>
    <row r="3" spans="2:9" ht="16.5" thickBot="1" x14ac:dyDescent="0.3">
      <c r="B3" s="76" t="s">
        <v>378</v>
      </c>
      <c r="G3" s="56"/>
    </row>
    <row r="4" spans="2:9" ht="17.25" x14ac:dyDescent="0.25">
      <c r="C4" s="70" t="s">
        <v>379</v>
      </c>
      <c r="D4" s="70"/>
      <c r="F4" s="63" t="s">
        <v>380</v>
      </c>
      <c r="G4" s="56">
        <v>8.35</v>
      </c>
      <c r="H4" s="75" t="s">
        <v>381</v>
      </c>
      <c r="I4" s="71" t="s">
        <v>382</v>
      </c>
    </row>
    <row r="5" spans="2:9" ht="17.25" x14ac:dyDescent="0.25">
      <c r="C5" s="56" t="s">
        <v>383</v>
      </c>
      <c r="D5" s="56" t="s">
        <v>384</v>
      </c>
      <c r="F5" s="56" t="s">
        <v>385</v>
      </c>
      <c r="G5" s="56" t="s">
        <v>386</v>
      </c>
      <c r="H5" s="75" t="s">
        <v>387</v>
      </c>
      <c r="I5" s="72" t="s">
        <v>388</v>
      </c>
    </row>
    <row r="6" spans="2:9" ht="15.75" thickBot="1" x14ac:dyDescent="0.3">
      <c r="C6" s="73">
        <v>6.0000000000000001E-3</v>
      </c>
      <c r="D6">
        <f>C6*2.54</f>
        <v>1.524E-2</v>
      </c>
      <c r="F6" s="56">
        <f>POWER(D6/2, 2)*PI()</f>
        <v>1.8241469247509917E-4</v>
      </c>
      <c r="G6" s="56">
        <f>F6*100</f>
        <v>1.8241469247509919E-2</v>
      </c>
      <c r="H6" s="75">
        <f>G6*G4</f>
        <v>0.15231626821670782</v>
      </c>
      <c r="I6" s="74">
        <f>H6/1000</f>
        <v>1.5231626821670782E-4</v>
      </c>
    </row>
    <row r="7" spans="2:9" x14ac:dyDescent="0.25">
      <c r="G7" s="56"/>
    </row>
    <row r="8" spans="2:9" x14ac:dyDescent="0.25">
      <c r="G8" s="56"/>
    </row>
    <row r="9" spans="2:9" x14ac:dyDescent="0.25">
      <c r="G9" s="56" t="s">
        <v>389</v>
      </c>
      <c r="H9" t="s">
        <v>390</v>
      </c>
    </row>
    <row r="13" spans="2:9" x14ac:dyDescent="0.25">
      <c r="C13" t="s">
        <v>391</v>
      </c>
    </row>
    <row r="14" spans="2:9" x14ac:dyDescent="0.25">
      <c r="C14" t="s">
        <v>392</v>
      </c>
    </row>
    <row r="37" spans="2:15" ht="15.75" x14ac:dyDescent="0.25">
      <c r="C37" s="76" t="s">
        <v>118</v>
      </c>
      <c r="D37" s="76"/>
      <c r="E37" s="76"/>
      <c r="F37" s="76"/>
      <c r="G37" s="76"/>
      <c r="H37" s="76" t="s">
        <v>121</v>
      </c>
      <c r="I37" s="76"/>
      <c r="J37" s="76"/>
      <c r="K37" s="76"/>
      <c r="L37" s="76"/>
      <c r="M37" s="76" t="s">
        <v>127</v>
      </c>
    </row>
    <row r="39" spans="2:15" ht="18.75" x14ac:dyDescent="0.3">
      <c r="B39" s="77" t="s">
        <v>393</v>
      </c>
      <c r="O39" s="78"/>
    </row>
    <row r="41" spans="2:15" ht="15.75" x14ac:dyDescent="0.25">
      <c r="C41" s="77" t="s">
        <v>394</v>
      </c>
    </row>
    <row r="42" spans="2:15" ht="15.75" x14ac:dyDescent="0.25">
      <c r="F42" s="77" t="s">
        <v>395</v>
      </c>
    </row>
    <row r="43" spans="2:15" ht="15.75" x14ac:dyDescent="0.25">
      <c r="I43" s="76" t="s">
        <v>396</v>
      </c>
    </row>
  </sheetData>
  <mergeCells count="1">
    <mergeCell ref="C4:D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Winder bobbins</vt:lpstr>
      <vt:lpstr>UK Style Bobbins</vt:lpstr>
      <vt:lpstr>Bobbin Fill Data</vt:lpstr>
      <vt:lpstr>rho calcs</vt:lpstr>
      <vt:lpstr>'Bobbin Fill Data'!Print_Area</vt:lpstr>
      <vt:lpstr>'Winder bobbins'!Print_Area</vt:lpstr>
      <vt:lpstr>'Bobbin Fill Data'!Print_Titles</vt:lpstr>
      <vt:lpstr>'Winder bobbins'!Print_Titles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 R. Heise</dc:creator>
  <cp:lastModifiedBy>Pam Marr</cp:lastModifiedBy>
  <cp:lastPrinted>2021-04-29T23:22:42Z</cp:lastPrinted>
  <dcterms:created xsi:type="dcterms:W3CDTF">2016-11-22T15:51:57Z</dcterms:created>
  <dcterms:modified xsi:type="dcterms:W3CDTF">2023-08-30T22:53:23Z</dcterms:modified>
</cp:coreProperties>
</file>