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defaultThemeVersion="124226"/>
  <bookViews>
    <workbookView xWindow="90" yWindow="45" windowWidth="20730" windowHeight="9990"/>
  </bookViews>
  <sheets>
    <sheet name="CoverSheet" sheetId="5" r:id="rId1"/>
    <sheet name="PreliminaryDesign" sheetId="17" r:id="rId2"/>
    <sheet name="FinalDesign" sheetId="33" r:id="rId3"/>
    <sheet name="Implementation" sheetId="34" r:id="rId4"/>
    <sheet name="Totals" sheetId="14" r:id="rId5"/>
    <sheet name="Additional Information" sheetId="9" r:id="rId6"/>
    <sheet name="Alternatives" sheetId="12" r:id="rId7"/>
    <sheet name="KnownDependencies" sheetId="10" r:id="rId8"/>
    <sheet name="OpportunitiesRisks" sheetId="11" r:id="rId9"/>
    <sheet name="RiskMatrix" sheetId="28" state="hidden" r:id="rId10"/>
    <sheet name="ContingenciesAndRisks" sheetId="21" r:id="rId11"/>
    <sheet name="ResourceLabor" sheetId="1" r:id="rId12"/>
    <sheet name="ResourceM&amp;S" sheetId="29" r:id="rId13"/>
    <sheet name="Formula" sheetId="18" r:id="rId14"/>
    <sheet name="ChangeLog" sheetId="13" r:id="rId15"/>
  </sheets>
  <definedNames>
    <definedName name="_xlnm._FilterDatabase" localSheetId="11" hidden="1">ResourceLabor!$B$3:$B$587</definedName>
    <definedName name="ActivityNumFinal">#REF!</definedName>
    <definedName name="ActivityNumImplementation">#REF!</definedName>
    <definedName name="ActivityNumPrelim" localSheetId="2">FinalDesign!$A$8:$A$29</definedName>
    <definedName name="ActivityNumPrelim" localSheetId="3">Implementation!$A$8:$A$29</definedName>
    <definedName name="ActivityNumPrelim">PreliminaryDesign!$A$8:$A$29</definedName>
    <definedName name="AlternateFunding">'ResourceM&amp;S'!$N$2:$N$6</definedName>
    <definedName name="ContingencyLists">ContingenciesAndRisks!$A$2:$A$12</definedName>
    <definedName name="ContingencyTable">ContingenciesAndRisks!$A$2:$B$12</definedName>
    <definedName name="ResourceLaborName">ResourceLabor!$A$3:$A$617</definedName>
    <definedName name="ResourceLaborPrefix">ResourceLabor!$B$3:$B$617</definedName>
    <definedName name="ResourceLaborPrefixUnique">ResourceLabor!$M$3:$M$16</definedName>
    <definedName name="ResourceLaborSuffix">ResourceLabor!$C$3:$C$617</definedName>
    <definedName name="ResourceLaborSuffixHeader">ResourceLabor!$C$2</definedName>
    <definedName name="ResourceLaborSuffixPulldown">OFFSET(ResourceLabor!$C$2,MATCH(Formula!$D10,ResourceLabor!$B$3:$B$588,0),0,COUNTIF(ResourceLabor!$B$3:$B$588,Formula!$D10),1)</definedName>
    <definedName name="ResourceLaborTable">ResourceLabor!$A$3:$K$617</definedName>
    <definedName name="ResourceMSName">'ResourceM&amp;S'!$A$3:$A$8</definedName>
    <definedName name="ResourceMSPrefix">'ResourceM&amp;S'!$B$3:$B$8</definedName>
    <definedName name="ResourceMSPrefixUnique">'ResourceM&amp;S'!$H$3:$H$3</definedName>
    <definedName name="ResourceMSSuffix">'ResourceM&amp;S'!$C$3:$C$8</definedName>
    <definedName name="ResourceMSSuffixHeader">'ResourceM&amp;S'!$C$2</definedName>
    <definedName name="ResourceMSSuffixPulldown">OFFSET('ResourceM&amp;S'!$C$2,MATCH(Formula!$D45,'ResourceM&amp;S'!$B$3:$B$8,0),0,COUNTIF('ResourceM&amp;S'!$B$3:$B$8,Formula!$D45),1)</definedName>
    <definedName name="ResourceMSTable">ResourceLabor!XEY1048511:XFC1048516</definedName>
    <definedName name="RiskCategory">ContingenciesAndRisks!$D$10:$D$14</definedName>
    <definedName name="RiskImpact">ContingenciesAndRisks!$F$10:$F$15</definedName>
    <definedName name="RiskProbability">ContingenciesAndRisks!$F$2:$F$7</definedName>
    <definedName name="RiskType">ContingenciesAndRisks!$D$2:$D$4</definedName>
    <definedName name="SourceDocumentNum">CoverSheet!$A$15:$A$24</definedName>
  </definedNames>
  <calcPr calcId="145621"/>
</workbook>
</file>

<file path=xl/calcChain.xml><?xml version="1.0" encoding="utf-8"?>
<calcChain xmlns="http://schemas.openxmlformats.org/spreadsheetml/2006/main">
  <c r="A17" i="34" l="1"/>
  <c r="L67" i="34"/>
  <c r="N67" i="34"/>
  <c r="L68" i="34"/>
  <c r="N68" i="34"/>
  <c r="L69" i="34"/>
  <c r="N69" i="34"/>
  <c r="L70" i="34"/>
  <c r="N70" i="34"/>
  <c r="L71" i="34"/>
  <c r="N71" i="34"/>
  <c r="L72" i="34"/>
  <c r="N72" i="34"/>
  <c r="O72" i="34"/>
  <c r="L73" i="34"/>
  <c r="N73" i="34"/>
  <c r="O73" i="34"/>
  <c r="L74" i="34"/>
  <c r="N74" i="34"/>
  <c r="O74" i="34"/>
  <c r="L75" i="34"/>
  <c r="N75" i="34"/>
  <c r="O75" i="34"/>
  <c r="L76" i="34"/>
  <c r="N76" i="34"/>
  <c r="O76" i="34"/>
  <c r="L77" i="34"/>
  <c r="N77" i="34"/>
  <c r="O77" i="34"/>
  <c r="L78" i="34"/>
  <c r="N78" i="34"/>
  <c r="O78" i="34"/>
  <c r="L79" i="34"/>
  <c r="N79" i="34"/>
  <c r="O79" i="34"/>
  <c r="L80" i="34"/>
  <c r="N80" i="34"/>
  <c r="O80" i="34"/>
  <c r="L81" i="34"/>
  <c r="N81" i="34"/>
  <c r="O81" i="34"/>
  <c r="L82" i="34"/>
  <c r="N82" i="34"/>
  <c r="O82" i="34"/>
  <c r="L83" i="34"/>
  <c r="N83" i="34"/>
  <c r="O83" i="34"/>
  <c r="L84" i="34"/>
  <c r="N84" i="34"/>
  <c r="O84" i="34"/>
  <c r="L85" i="34"/>
  <c r="N85" i="34"/>
  <c r="O85" i="34"/>
  <c r="L86" i="34"/>
  <c r="N86" i="34"/>
  <c r="O86" i="34"/>
  <c r="L87" i="34"/>
  <c r="N87" i="34"/>
  <c r="O87" i="34"/>
  <c r="L88" i="34"/>
  <c r="N88" i="34"/>
  <c r="O88" i="34"/>
  <c r="L89" i="34"/>
  <c r="N89" i="34"/>
  <c r="O89" i="34"/>
  <c r="L90" i="34"/>
  <c r="N90" i="34"/>
  <c r="O90" i="34"/>
  <c r="L91" i="34"/>
  <c r="N91" i="34"/>
  <c r="O91" i="34"/>
  <c r="L92" i="34"/>
  <c r="N92" i="34"/>
  <c r="O92" i="34"/>
  <c r="L93" i="34"/>
  <c r="N93" i="34"/>
  <c r="O93" i="34"/>
  <c r="L94" i="34"/>
  <c r="N94" i="34"/>
  <c r="O94" i="34"/>
  <c r="L95" i="34"/>
  <c r="N95" i="34"/>
  <c r="O95" i="34"/>
  <c r="L96" i="34"/>
  <c r="N96" i="34"/>
  <c r="O96" i="34"/>
  <c r="L97" i="34"/>
  <c r="N97" i="34"/>
  <c r="O97" i="34"/>
  <c r="L67" i="33"/>
  <c r="N67" i="33"/>
  <c r="O67" i="33"/>
  <c r="L68" i="33"/>
  <c r="N68" i="33"/>
  <c r="O68" i="33"/>
  <c r="L69" i="33"/>
  <c r="N69" i="33"/>
  <c r="O69" i="33"/>
  <c r="L70" i="33"/>
  <c r="N70" i="33"/>
  <c r="O70" i="33"/>
  <c r="L71" i="33"/>
  <c r="N71" i="33"/>
  <c r="O71" i="33"/>
  <c r="L72" i="33"/>
  <c r="N72" i="33"/>
  <c r="O72" i="33"/>
  <c r="L73" i="33"/>
  <c r="N73" i="33"/>
  <c r="O73" i="33"/>
  <c r="L74" i="33"/>
  <c r="N74" i="33"/>
  <c r="O74" i="33"/>
  <c r="L75" i="33"/>
  <c r="N75" i="33"/>
  <c r="O75" i="33"/>
  <c r="L76" i="33"/>
  <c r="N76" i="33"/>
  <c r="O76" i="33"/>
  <c r="L77" i="33"/>
  <c r="N77" i="33"/>
  <c r="O77" i="33"/>
  <c r="L78" i="33"/>
  <c r="N78" i="33"/>
  <c r="O78" i="33"/>
  <c r="L79" i="33"/>
  <c r="N79" i="33"/>
  <c r="O79" i="33"/>
  <c r="L80" i="33"/>
  <c r="N80" i="33"/>
  <c r="O80" i="33"/>
  <c r="L81" i="33"/>
  <c r="N81" i="33"/>
  <c r="O81" i="33"/>
  <c r="L82" i="33"/>
  <c r="N82" i="33"/>
  <c r="O82" i="33"/>
  <c r="L83" i="33"/>
  <c r="N83" i="33"/>
  <c r="O83" i="33"/>
  <c r="L84" i="33"/>
  <c r="N84" i="33"/>
  <c r="O84" i="33"/>
  <c r="L85" i="33"/>
  <c r="N85" i="33"/>
  <c r="O85" i="33"/>
  <c r="L86" i="33"/>
  <c r="N86" i="33"/>
  <c r="O86" i="33"/>
  <c r="L87" i="33"/>
  <c r="N87" i="33"/>
  <c r="O87" i="33"/>
  <c r="L88" i="33"/>
  <c r="N88" i="33"/>
  <c r="O88" i="33"/>
  <c r="L89" i="33"/>
  <c r="N89" i="33"/>
  <c r="O89" i="33"/>
  <c r="L90" i="33"/>
  <c r="N90" i="33"/>
  <c r="O90" i="33"/>
  <c r="L91" i="33"/>
  <c r="N91" i="33"/>
  <c r="O91" i="33"/>
  <c r="L92" i="33"/>
  <c r="N92" i="33"/>
  <c r="O92" i="33"/>
  <c r="L93" i="33"/>
  <c r="N93" i="33"/>
  <c r="O93" i="33"/>
  <c r="L94" i="33"/>
  <c r="N94" i="33"/>
  <c r="O94" i="33"/>
  <c r="L95" i="33"/>
  <c r="N95" i="33"/>
  <c r="O95" i="33"/>
  <c r="L96" i="33"/>
  <c r="N96" i="33"/>
  <c r="O96" i="33"/>
  <c r="L97" i="33"/>
  <c r="N97" i="33"/>
  <c r="O97" i="33"/>
  <c r="A1" i="34"/>
  <c r="A1" i="33"/>
  <c r="C142" i="34"/>
  <c r="B142" i="34"/>
  <c r="C141" i="34"/>
  <c r="B141" i="34"/>
  <c r="C140" i="34"/>
  <c r="B140" i="34"/>
  <c r="C139" i="34"/>
  <c r="B139" i="34"/>
  <c r="C138" i="34"/>
  <c r="B138" i="34"/>
  <c r="C137" i="34"/>
  <c r="B137" i="34"/>
  <c r="C136" i="34"/>
  <c r="B136" i="34"/>
  <c r="C135" i="34"/>
  <c r="B135" i="34"/>
  <c r="C134" i="34"/>
  <c r="B134" i="34"/>
  <c r="C133" i="34"/>
  <c r="B133" i="34"/>
  <c r="C132" i="34"/>
  <c r="B132" i="34"/>
  <c r="C131" i="34"/>
  <c r="B131" i="34"/>
  <c r="C130" i="34"/>
  <c r="B130" i="34"/>
  <c r="C129" i="34"/>
  <c r="B129" i="34"/>
  <c r="C128" i="34"/>
  <c r="B128" i="34"/>
  <c r="C127" i="34"/>
  <c r="B127" i="34"/>
  <c r="C126" i="34"/>
  <c r="B126" i="34"/>
  <c r="C125" i="34"/>
  <c r="B125" i="34"/>
  <c r="C124" i="34"/>
  <c r="B124" i="34"/>
  <c r="C123" i="34"/>
  <c r="B123" i="34"/>
  <c r="C122" i="34"/>
  <c r="B122" i="34"/>
  <c r="C121" i="34"/>
  <c r="B121" i="34"/>
  <c r="C120" i="34"/>
  <c r="B120" i="34"/>
  <c r="C119" i="34"/>
  <c r="B119" i="34"/>
  <c r="C118" i="34"/>
  <c r="B118" i="34"/>
  <c r="C117" i="34"/>
  <c r="B117" i="34"/>
  <c r="C116" i="34"/>
  <c r="B116" i="34"/>
  <c r="C115" i="34"/>
  <c r="B115" i="34"/>
  <c r="C114" i="34"/>
  <c r="B114" i="34"/>
  <c r="C113" i="34"/>
  <c r="B113" i="34"/>
  <c r="C112" i="34"/>
  <c r="B112" i="34"/>
  <c r="C111" i="34"/>
  <c r="B111" i="34"/>
  <c r="C110" i="34"/>
  <c r="B110" i="34"/>
  <c r="C109" i="34"/>
  <c r="B109" i="34"/>
  <c r="C108" i="34"/>
  <c r="B108" i="34"/>
  <c r="C107" i="34"/>
  <c r="B107" i="34"/>
  <c r="C106" i="34"/>
  <c r="B106" i="34"/>
  <c r="C105" i="34"/>
  <c r="B105" i="34"/>
  <c r="C104" i="34"/>
  <c r="B104" i="34"/>
  <c r="C103" i="34"/>
  <c r="B103" i="34"/>
  <c r="H97" i="34"/>
  <c r="C97" i="34"/>
  <c r="B97" i="34"/>
  <c r="H96" i="34"/>
  <c r="C96" i="34"/>
  <c r="B96" i="34"/>
  <c r="H95" i="34"/>
  <c r="C95" i="34"/>
  <c r="B95" i="34"/>
  <c r="H94" i="34"/>
  <c r="C94" i="34"/>
  <c r="B94" i="34"/>
  <c r="H93" i="34"/>
  <c r="C93" i="34"/>
  <c r="B93" i="34"/>
  <c r="H92" i="34"/>
  <c r="C92" i="34"/>
  <c r="B92" i="34"/>
  <c r="H91" i="34"/>
  <c r="C91" i="34"/>
  <c r="B91" i="34"/>
  <c r="H90" i="34"/>
  <c r="C90" i="34"/>
  <c r="B90" i="34"/>
  <c r="H89" i="34"/>
  <c r="C89" i="34"/>
  <c r="B89" i="34"/>
  <c r="H88" i="34"/>
  <c r="C88" i="34"/>
  <c r="B88" i="34"/>
  <c r="H87" i="34"/>
  <c r="C87" i="34"/>
  <c r="B87" i="34"/>
  <c r="H86" i="34"/>
  <c r="C86" i="34"/>
  <c r="B86" i="34"/>
  <c r="H85" i="34"/>
  <c r="C85" i="34"/>
  <c r="B85" i="34"/>
  <c r="H84" i="34"/>
  <c r="C84" i="34"/>
  <c r="B84" i="34"/>
  <c r="H83" i="34"/>
  <c r="C83" i="34"/>
  <c r="B83" i="34"/>
  <c r="H82" i="34"/>
  <c r="C82" i="34"/>
  <c r="B82" i="34"/>
  <c r="H81" i="34"/>
  <c r="C81" i="34"/>
  <c r="B81" i="34"/>
  <c r="H80" i="34"/>
  <c r="C80" i="34"/>
  <c r="B80" i="34"/>
  <c r="H79" i="34"/>
  <c r="C79" i="34"/>
  <c r="B79" i="34"/>
  <c r="H78" i="34"/>
  <c r="C78" i="34"/>
  <c r="B78" i="34"/>
  <c r="H77" i="34"/>
  <c r="C77" i="34"/>
  <c r="B77" i="34"/>
  <c r="H76" i="34"/>
  <c r="C76" i="34"/>
  <c r="B76" i="34"/>
  <c r="H75" i="34"/>
  <c r="C75" i="34"/>
  <c r="B75" i="34"/>
  <c r="H74" i="34"/>
  <c r="C74" i="34"/>
  <c r="B74" i="34"/>
  <c r="H73" i="34"/>
  <c r="C73" i="34"/>
  <c r="B73" i="34"/>
  <c r="H72" i="34"/>
  <c r="C72" i="34"/>
  <c r="B72" i="34"/>
  <c r="H71" i="34"/>
  <c r="C71" i="34"/>
  <c r="B71" i="34"/>
  <c r="H70" i="34"/>
  <c r="C70" i="34"/>
  <c r="B70" i="34"/>
  <c r="H69" i="34"/>
  <c r="C69" i="34"/>
  <c r="B69" i="34"/>
  <c r="H68" i="34"/>
  <c r="C68" i="34"/>
  <c r="B68" i="34"/>
  <c r="H67" i="34"/>
  <c r="C67" i="34"/>
  <c r="B67" i="34"/>
  <c r="C62" i="34"/>
  <c r="B62" i="34"/>
  <c r="C61" i="34"/>
  <c r="B61" i="34"/>
  <c r="C60" i="34"/>
  <c r="B60" i="34"/>
  <c r="C59" i="34"/>
  <c r="B59" i="34"/>
  <c r="C58" i="34"/>
  <c r="B58" i="34"/>
  <c r="C57" i="34"/>
  <c r="B57" i="34"/>
  <c r="C56" i="34"/>
  <c r="B56" i="34"/>
  <c r="C55" i="34"/>
  <c r="B55" i="34"/>
  <c r="C54" i="34"/>
  <c r="B54" i="34"/>
  <c r="C53" i="34"/>
  <c r="B53" i="34"/>
  <c r="C52" i="34"/>
  <c r="B52" i="34"/>
  <c r="C51" i="34"/>
  <c r="B51" i="34"/>
  <c r="C50" i="34"/>
  <c r="B50" i="34"/>
  <c r="C49" i="34"/>
  <c r="B49" i="34"/>
  <c r="C48" i="34"/>
  <c r="B48" i="34"/>
  <c r="C47" i="34"/>
  <c r="B47" i="34"/>
  <c r="C46" i="34"/>
  <c r="B46" i="34"/>
  <c r="C45" i="34"/>
  <c r="B45" i="34"/>
  <c r="C44" i="34"/>
  <c r="B44" i="34"/>
  <c r="C43" i="34"/>
  <c r="B43" i="34"/>
  <c r="C42" i="34"/>
  <c r="B42" i="34"/>
  <c r="C41" i="34"/>
  <c r="B41" i="34"/>
  <c r="C40" i="34"/>
  <c r="B40" i="34"/>
  <c r="C39" i="34"/>
  <c r="B39" i="34"/>
  <c r="C38" i="34"/>
  <c r="B38" i="34"/>
  <c r="C37" i="34"/>
  <c r="B37" i="34"/>
  <c r="C36" i="34"/>
  <c r="B36" i="34"/>
  <c r="C35" i="34"/>
  <c r="B35" i="34"/>
  <c r="C34" i="34"/>
  <c r="B34" i="34"/>
  <c r="C33" i="34"/>
  <c r="B33" i="34"/>
  <c r="C32" i="34"/>
  <c r="B32" i="34"/>
  <c r="A9" i="34"/>
  <c r="A10" i="34"/>
  <c r="A11" i="34"/>
  <c r="A12" i="34"/>
  <c r="A13" i="34"/>
  <c r="A14" i="34"/>
  <c r="A15" i="34"/>
  <c r="A16" i="34"/>
  <c r="A18" i="34"/>
  <c r="A19" i="34"/>
  <c r="A20" i="34"/>
  <c r="A21" i="34"/>
  <c r="A22" i="34"/>
  <c r="A23" i="34"/>
  <c r="A24" i="34"/>
  <c r="A25" i="34"/>
  <c r="A26" i="34"/>
  <c r="A27" i="34"/>
  <c r="C142" i="33"/>
  <c r="B142" i="33"/>
  <c r="C141" i="33"/>
  <c r="B141" i="33"/>
  <c r="C140" i="33"/>
  <c r="B140" i="33"/>
  <c r="C139" i="33"/>
  <c r="B139" i="33"/>
  <c r="C138" i="33"/>
  <c r="B138" i="33"/>
  <c r="C137" i="33"/>
  <c r="B137" i="33"/>
  <c r="C136" i="33"/>
  <c r="B136" i="33"/>
  <c r="C135" i="33"/>
  <c r="B135" i="33"/>
  <c r="C134" i="33"/>
  <c r="B134" i="33"/>
  <c r="C133" i="33"/>
  <c r="B133" i="33"/>
  <c r="C132" i="33"/>
  <c r="B132" i="33"/>
  <c r="C131" i="33"/>
  <c r="B131" i="33"/>
  <c r="C130" i="33"/>
  <c r="B130" i="33"/>
  <c r="C129" i="33"/>
  <c r="B129" i="33"/>
  <c r="C128" i="33"/>
  <c r="B128" i="33"/>
  <c r="C127" i="33"/>
  <c r="B127" i="33"/>
  <c r="C126" i="33"/>
  <c r="B126" i="33"/>
  <c r="C125" i="33"/>
  <c r="B125" i="33"/>
  <c r="C124" i="33"/>
  <c r="B124" i="33"/>
  <c r="C123" i="33"/>
  <c r="B123" i="33"/>
  <c r="C122" i="33"/>
  <c r="B122" i="33"/>
  <c r="C121" i="33"/>
  <c r="B121" i="33"/>
  <c r="C120" i="33"/>
  <c r="B120" i="33"/>
  <c r="C119" i="33"/>
  <c r="B119" i="33"/>
  <c r="C118" i="33"/>
  <c r="B118" i="33"/>
  <c r="C117" i="33"/>
  <c r="B117" i="33"/>
  <c r="C116" i="33"/>
  <c r="B116" i="33"/>
  <c r="C115" i="33"/>
  <c r="B115" i="33"/>
  <c r="C114" i="33"/>
  <c r="B114" i="33"/>
  <c r="C113" i="33"/>
  <c r="B113" i="33"/>
  <c r="C112" i="33"/>
  <c r="B112" i="33"/>
  <c r="C111" i="33"/>
  <c r="B111" i="33"/>
  <c r="C110" i="33"/>
  <c r="B110" i="33"/>
  <c r="C109" i="33"/>
  <c r="B109" i="33"/>
  <c r="C108" i="33"/>
  <c r="B108" i="33"/>
  <c r="C107" i="33"/>
  <c r="B107" i="33"/>
  <c r="C106" i="33"/>
  <c r="B106" i="33"/>
  <c r="C105" i="33"/>
  <c r="B105" i="33"/>
  <c r="C104" i="33"/>
  <c r="B104" i="33"/>
  <c r="C103" i="33"/>
  <c r="B103" i="33"/>
  <c r="H97" i="33"/>
  <c r="C97" i="33"/>
  <c r="B97" i="33"/>
  <c r="H96" i="33"/>
  <c r="C96" i="33"/>
  <c r="B96" i="33"/>
  <c r="H95" i="33"/>
  <c r="C95" i="33"/>
  <c r="B95" i="33"/>
  <c r="H94" i="33"/>
  <c r="C94" i="33"/>
  <c r="B94" i="33"/>
  <c r="H93" i="33"/>
  <c r="C93" i="33"/>
  <c r="B93" i="33"/>
  <c r="H92" i="33"/>
  <c r="C92" i="33"/>
  <c r="B92" i="33"/>
  <c r="H91" i="33"/>
  <c r="C91" i="33"/>
  <c r="B91" i="33"/>
  <c r="H90" i="33"/>
  <c r="C90" i="33"/>
  <c r="B90" i="33"/>
  <c r="H89" i="33"/>
  <c r="C89" i="33"/>
  <c r="B89" i="33"/>
  <c r="H88" i="33"/>
  <c r="C88" i="33"/>
  <c r="B88" i="33"/>
  <c r="H87" i="33"/>
  <c r="C87" i="33"/>
  <c r="B87" i="33"/>
  <c r="H86" i="33"/>
  <c r="C86" i="33"/>
  <c r="B86" i="33"/>
  <c r="H85" i="33"/>
  <c r="C85" i="33"/>
  <c r="B85" i="33"/>
  <c r="H84" i="33"/>
  <c r="C84" i="33"/>
  <c r="B84" i="33"/>
  <c r="H83" i="33"/>
  <c r="C83" i="33"/>
  <c r="B83" i="33"/>
  <c r="H82" i="33"/>
  <c r="C82" i="33"/>
  <c r="B82" i="33"/>
  <c r="H81" i="33"/>
  <c r="C81" i="33"/>
  <c r="B81" i="33"/>
  <c r="H80" i="33"/>
  <c r="C80" i="33"/>
  <c r="B80" i="33"/>
  <c r="H79" i="33"/>
  <c r="C79" i="33"/>
  <c r="B79" i="33"/>
  <c r="H78" i="33"/>
  <c r="C78" i="33"/>
  <c r="B78" i="33"/>
  <c r="H77" i="33"/>
  <c r="C77" i="33"/>
  <c r="B77" i="33"/>
  <c r="H76" i="33"/>
  <c r="C76" i="33"/>
  <c r="B76" i="33"/>
  <c r="H75" i="33"/>
  <c r="C75" i="33"/>
  <c r="B75" i="33"/>
  <c r="H74" i="33"/>
  <c r="C74" i="33"/>
  <c r="B74" i="33"/>
  <c r="H73" i="33"/>
  <c r="C73" i="33"/>
  <c r="B73" i="33"/>
  <c r="H72" i="33"/>
  <c r="C72" i="33"/>
  <c r="B72" i="33"/>
  <c r="H71" i="33"/>
  <c r="C71" i="33"/>
  <c r="B71" i="33"/>
  <c r="H70" i="33"/>
  <c r="C70" i="33"/>
  <c r="B70" i="33"/>
  <c r="H69" i="33"/>
  <c r="C69" i="33"/>
  <c r="B69" i="33"/>
  <c r="H68" i="33"/>
  <c r="C68" i="33"/>
  <c r="B68" i="33"/>
  <c r="H67" i="33"/>
  <c r="C67" i="33"/>
  <c r="B67" i="33"/>
  <c r="C62" i="33"/>
  <c r="B62" i="33"/>
  <c r="C61" i="33"/>
  <c r="B61" i="33"/>
  <c r="C60" i="33"/>
  <c r="B60" i="33"/>
  <c r="C59" i="33"/>
  <c r="B59" i="33"/>
  <c r="C58" i="33"/>
  <c r="B58" i="33"/>
  <c r="C57" i="33"/>
  <c r="B57" i="33"/>
  <c r="C56" i="33"/>
  <c r="B56" i="33"/>
  <c r="C55" i="33"/>
  <c r="B55" i="33"/>
  <c r="C54" i="33"/>
  <c r="B54" i="33"/>
  <c r="C53" i="33"/>
  <c r="B53" i="33"/>
  <c r="C52" i="33"/>
  <c r="B52" i="33"/>
  <c r="C51" i="33"/>
  <c r="B51" i="33"/>
  <c r="C50" i="33"/>
  <c r="B50" i="33"/>
  <c r="C49" i="33"/>
  <c r="B49" i="33"/>
  <c r="C48" i="33"/>
  <c r="B48" i="33"/>
  <c r="C47" i="33"/>
  <c r="B47" i="33"/>
  <c r="C46" i="33"/>
  <c r="B46" i="33"/>
  <c r="C45" i="33"/>
  <c r="B45" i="33"/>
  <c r="C44" i="33"/>
  <c r="B44" i="33"/>
  <c r="C43" i="33"/>
  <c r="B43" i="33"/>
  <c r="C42" i="33"/>
  <c r="B42" i="33"/>
  <c r="A13" i="33"/>
  <c r="A14" i="33"/>
  <c r="A15" i="33"/>
  <c r="A16" i="33"/>
  <c r="A17" i="33"/>
  <c r="C41" i="33"/>
  <c r="B41" i="33"/>
  <c r="C40" i="33"/>
  <c r="B40" i="33"/>
  <c r="C39" i="33"/>
  <c r="B39" i="33"/>
  <c r="C38" i="33"/>
  <c r="B38" i="33"/>
  <c r="C37" i="33"/>
  <c r="B37" i="33"/>
  <c r="C36" i="33"/>
  <c r="B36" i="33"/>
  <c r="C35" i="33"/>
  <c r="B35" i="33"/>
  <c r="C34" i="33"/>
  <c r="B34" i="33"/>
  <c r="C33" i="33"/>
  <c r="B33" i="33"/>
  <c r="C32" i="33"/>
  <c r="B32" i="33"/>
  <c r="A9" i="33"/>
  <c r="A10" i="33"/>
  <c r="A11" i="33"/>
  <c r="A12" i="33"/>
  <c r="A18" i="33"/>
  <c r="A19" i="33"/>
  <c r="A20" i="33"/>
  <c r="A21" i="33"/>
  <c r="A22" i="33"/>
  <c r="A23" i="33"/>
  <c r="A24" i="33"/>
  <c r="A25" i="33"/>
  <c r="A26" i="33"/>
  <c r="A27" i="33"/>
  <c r="C142" i="17"/>
  <c r="C141" i="17"/>
  <c r="C140" i="17"/>
  <c r="C139" i="17"/>
  <c r="C138" i="17"/>
  <c r="C137" i="17"/>
  <c r="C136" i="17"/>
  <c r="C135" i="17"/>
  <c r="C134" i="17"/>
  <c r="C133" i="17"/>
  <c r="C132" i="17"/>
  <c r="C131" i="17"/>
  <c r="C130" i="17"/>
  <c r="C129" i="17"/>
  <c r="C128" i="17"/>
  <c r="C127" i="17"/>
  <c r="C126" i="17"/>
  <c r="C125" i="17"/>
  <c r="C124" i="17"/>
  <c r="C123" i="17"/>
  <c r="C122" i="17"/>
  <c r="C121" i="17"/>
  <c r="C120" i="17"/>
  <c r="C119" i="17"/>
  <c r="C118" i="17"/>
  <c r="C117" i="17"/>
  <c r="C116" i="17"/>
  <c r="C115" i="17"/>
  <c r="C114" i="17"/>
  <c r="C113" i="17"/>
  <c r="C112" i="17"/>
  <c r="C111" i="17"/>
  <c r="C110" i="17"/>
  <c r="C109" i="17"/>
  <c r="C108" i="17"/>
  <c r="C107" i="17"/>
  <c r="C106" i="17"/>
  <c r="C105" i="17"/>
  <c r="C104" i="17"/>
  <c r="C103" i="17"/>
  <c r="B142" i="17"/>
  <c r="B141" i="17"/>
  <c r="B140" i="17"/>
  <c r="B139" i="17"/>
  <c r="B138" i="17"/>
  <c r="B137" i="17"/>
  <c r="B136" i="17"/>
  <c r="B135" i="17"/>
  <c r="B134" i="17"/>
  <c r="B133" i="17"/>
  <c r="B132" i="17"/>
  <c r="B131" i="17"/>
  <c r="B130" i="17"/>
  <c r="B129" i="17"/>
  <c r="B128" i="17"/>
  <c r="B127" i="17"/>
  <c r="B126" i="17"/>
  <c r="B125" i="17"/>
  <c r="B124" i="17"/>
  <c r="B123" i="17"/>
  <c r="B122" i="17"/>
  <c r="B121" i="17"/>
  <c r="B120" i="17"/>
  <c r="B119" i="17"/>
  <c r="B118" i="17"/>
  <c r="B117" i="17"/>
  <c r="B116" i="17"/>
  <c r="B115" i="17"/>
  <c r="B114" i="17"/>
  <c r="B113" i="17"/>
  <c r="B112" i="17"/>
  <c r="B111" i="17"/>
  <c r="B110" i="17"/>
  <c r="B109" i="17"/>
  <c r="B108" i="17"/>
  <c r="B107" i="17"/>
  <c r="B106" i="17"/>
  <c r="B105" i="17"/>
  <c r="B104" i="17"/>
  <c r="B103" i="17"/>
  <c r="L97" i="17"/>
  <c r="L96" i="17"/>
  <c r="L95" i="17"/>
  <c r="L94" i="17"/>
  <c r="L93" i="17"/>
  <c r="L92" i="17"/>
  <c r="L91" i="17"/>
  <c r="L90" i="17"/>
  <c r="L89" i="17"/>
  <c r="L88" i="17"/>
  <c r="L87" i="17"/>
  <c r="L86" i="17"/>
  <c r="L85" i="17"/>
  <c r="L84" i="17"/>
  <c r="L83" i="17"/>
  <c r="L82" i="17"/>
  <c r="L81" i="17"/>
  <c r="L80" i="17"/>
  <c r="L79" i="17"/>
  <c r="L78" i="17"/>
  <c r="L77" i="17"/>
  <c r="L76" i="17"/>
  <c r="L75" i="17"/>
  <c r="L74" i="17"/>
  <c r="L73" i="17"/>
  <c r="L72" i="17"/>
  <c r="L71" i="17"/>
  <c r="L70" i="17"/>
  <c r="L69" i="17"/>
  <c r="L68" i="17"/>
  <c r="L67" i="17"/>
  <c r="N67" i="17"/>
  <c r="O67" i="17"/>
  <c r="B97" i="17"/>
  <c r="B96" i="17"/>
  <c r="B95" i="17"/>
  <c r="B94" i="17"/>
  <c r="B93" i="17"/>
  <c r="B92" i="17"/>
  <c r="B91" i="17"/>
  <c r="B90" i="17"/>
  <c r="B89" i="17"/>
  <c r="B88" i="17"/>
  <c r="B87" i="17"/>
  <c r="B86" i="17"/>
  <c r="B85" i="17"/>
  <c r="B84" i="17"/>
  <c r="B83" i="17"/>
  <c r="B82" i="17"/>
  <c r="B81" i="17"/>
  <c r="B80" i="17"/>
  <c r="B79" i="17"/>
  <c r="B78" i="17"/>
  <c r="B77" i="17"/>
  <c r="B76" i="17"/>
  <c r="B75" i="17"/>
  <c r="B74" i="17"/>
  <c r="B73" i="17"/>
  <c r="B72" i="17"/>
  <c r="B71" i="17"/>
  <c r="B70" i="17"/>
  <c r="B69" i="17"/>
  <c r="B68" i="17"/>
  <c r="B67" i="17"/>
  <c r="B62" i="17"/>
  <c r="B61" i="17"/>
  <c r="B60" i="17"/>
  <c r="B59" i="17"/>
  <c r="B58" i="17"/>
  <c r="B57" i="17"/>
  <c r="B56" i="17"/>
  <c r="B55" i="17"/>
  <c r="B54" i="17"/>
  <c r="B53" i="17"/>
  <c r="B52" i="17"/>
  <c r="B51" i="17"/>
  <c r="B50" i="17"/>
  <c r="B49" i="17"/>
  <c r="B48" i="17"/>
  <c r="B47" i="17"/>
  <c r="B46" i="17"/>
  <c r="B45" i="17"/>
  <c r="B44" i="17"/>
  <c r="B43" i="17"/>
  <c r="B42" i="17"/>
  <c r="B41" i="17"/>
  <c r="B40" i="17"/>
  <c r="A13" i="17"/>
  <c r="A14" i="17"/>
  <c r="A15" i="17"/>
  <c r="A16" i="17"/>
  <c r="A17" i="17"/>
  <c r="B39" i="17"/>
  <c r="B38" i="17"/>
  <c r="B37" i="17"/>
  <c r="B36" i="17"/>
  <c r="B35" i="17"/>
  <c r="B34" i="17"/>
  <c r="B33" i="17"/>
  <c r="C97" i="17"/>
  <c r="C96" i="17"/>
  <c r="C95" i="17"/>
  <c r="C94" i="17"/>
  <c r="C93" i="17"/>
  <c r="C92" i="17"/>
  <c r="C91" i="17"/>
  <c r="C90" i="17"/>
  <c r="C89" i="17"/>
  <c r="C88" i="17"/>
  <c r="C87" i="17"/>
  <c r="C86" i="17"/>
  <c r="C85" i="17"/>
  <c r="C84" i="17"/>
  <c r="C83" i="17"/>
  <c r="C82" i="17"/>
  <c r="C81" i="17"/>
  <c r="C80" i="17"/>
  <c r="C79" i="17"/>
  <c r="C78" i="17"/>
  <c r="C77" i="17"/>
  <c r="C76" i="17"/>
  <c r="C75" i="17"/>
  <c r="C74" i="17"/>
  <c r="C73" i="17"/>
  <c r="C72" i="17"/>
  <c r="C71" i="17"/>
  <c r="C70" i="17"/>
  <c r="C69" i="17"/>
  <c r="C68" i="17"/>
  <c r="C67" i="17"/>
  <c r="C62" i="17"/>
  <c r="C61" i="17"/>
  <c r="C60" i="17"/>
  <c r="C59" i="17"/>
  <c r="C58" i="17"/>
  <c r="C57" i="17"/>
  <c r="C56" i="17"/>
  <c r="C55" i="17"/>
  <c r="C54" i="17"/>
  <c r="C53" i="17"/>
  <c r="C52" i="17"/>
  <c r="C51" i="17"/>
  <c r="C50" i="17"/>
  <c r="C49" i="17"/>
  <c r="C48" i="17"/>
  <c r="C47" i="17"/>
  <c r="C46" i="17"/>
  <c r="C45" i="17"/>
  <c r="C44" i="17"/>
  <c r="C43" i="17"/>
  <c r="C42" i="17"/>
  <c r="C41" i="17"/>
  <c r="C40" i="17"/>
  <c r="C39" i="17"/>
  <c r="C38" i="17"/>
  <c r="C37" i="17"/>
  <c r="C36" i="17"/>
  <c r="C35" i="17"/>
  <c r="C34" i="17"/>
  <c r="C33" i="17"/>
  <c r="C32" i="17"/>
  <c r="B32" i="17"/>
  <c r="C589" i="1"/>
  <c r="C617" i="1"/>
  <c r="B617" i="1"/>
  <c r="C616" i="1"/>
  <c r="B616" i="1"/>
  <c r="C615" i="1"/>
  <c r="B615" i="1"/>
  <c r="C614" i="1"/>
  <c r="B614" i="1"/>
  <c r="C613" i="1"/>
  <c r="B613" i="1"/>
  <c r="C612" i="1"/>
  <c r="B612" i="1"/>
  <c r="C611" i="1"/>
  <c r="B611" i="1"/>
  <c r="C610" i="1"/>
  <c r="B610" i="1"/>
  <c r="C609" i="1"/>
  <c r="B609" i="1"/>
  <c r="C608" i="1"/>
  <c r="B608" i="1"/>
  <c r="C607" i="1"/>
  <c r="B607" i="1"/>
  <c r="C606" i="1"/>
  <c r="B606" i="1"/>
  <c r="C605" i="1"/>
  <c r="B605" i="1"/>
  <c r="C604" i="1"/>
  <c r="B604" i="1"/>
  <c r="C603" i="1"/>
  <c r="B603" i="1"/>
  <c r="C602" i="1"/>
  <c r="B602" i="1"/>
  <c r="C601" i="1"/>
  <c r="B601" i="1"/>
  <c r="C600" i="1"/>
  <c r="B600" i="1"/>
  <c r="C599" i="1"/>
  <c r="B599" i="1"/>
  <c r="C598" i="1"/>
  <c r="B598" i="1"/>
  <c r="C597" i="1"/>
  <c r="B597" i="1"/>
  <c r="C596" i="1"/>
  <c r="B596" i="1"/>
  <c r="C595" i="1"/>
  <c r="B595" i="1"/>
  <c r="C594" i="1"/>
  <c r="B594" i="1"/>
  <c r="C593" i="1"/>
  <c r="B593" i="1"/>
  <c r="C592" i="1"/>
  <c r="B592" i="1"/>
  <c r="C591" i="1"/>
  <c r="B591" i="1"/>
  <c r="C590" i="1"/>
  <c r="B590" i="1"/>
  <c r="B589" i="1"/>
  <c r="C588" i="1"/>
  <c r="B588" i="1"/>
  <c r="B587" i="1"/>
  <c r="C587" i="1"/>
  <c r="C559" i="1"/>
  <c r="C566" i="1"/>
  <c r="B566" i="1"/>
  <c r="C565" i="1"/>
  <c r="B565" i="1"/>
  <c r="C564" i="1"/>
  <c r="B564" i="1"/>
  <c r="C563" i="1"/>
  <c r="B563" i="1"/>
  <c r="C562" i="1"/>
  <c r="B562" i="1"/>
  <c r="C561" i="1"/>
  <c r="B561" i="1"/>
  <c r="C560" i="1"/>
  <c r="B560" i="1"/>
  <c r="B559" i="1"/>
  <c r="A16" i="5"/>
  <c r="A17" i="5"/>
  <c r="A18" i="5" s="1"/>
  <c r="A19" i="5" s="1"/>
  <c r="A20" i="5" s="1"/>
  <c r="A21" i="5" s="1"/>
  <c r="A22" i="5" s="1"/>
  <c r="A23" i="5" s="1"/>
  <c r="A24" i="5" s="1"/>
  <c r="B10" i="11"/>
  <c r="A10" i="11"/>
  <c r="B9" i="11"/>
  <c r="A9" i="11"/>
  <c r="B8" i="11"/>
  <c r="A8" i="11"/>
  <c r="B7" i="11"/>
  <c r="A7" i="11"/>
  <c r="B6" i="11"/>
  <c r="A6" i="11"/>
  <c r="B5" i="11"/>
  <c r="A5" i="11"/>
  <c r="B4" i="11"/>
  <c r="A4" i="11"/>
  <c r="B3" i="11"/>
  <c r="A3" i="11"/>
  <c r="H97" i="17"/>
  <c r="H96" i="17"/>
  <c r="H95" i="17"/>
  <c r="H94" i="17"/>
  <c r="H93" i="17"/>
  <c r="H92" i="17"/>
  <c r="H91" i="17"/>
  <c r="H90" i="17"/>
  <c r="H89" i="17"/>
  <c r="H88" i="17"/>
  <c r="H87" i="17"/>
  <c r="H86" i="17"/>
  <c r="H85" i="17"/>
  <c r="H84" i="17"/>
  <c r="H83" i="17"/>
  <c r="H82" i="17"/>
  <c r="H81" i="17"/>
  <c r="H80" i="17"/>
  <c r="H79" i="17"/>
  <c r="H78" i="17"/>
  <c r="H77" i="17"/>
  <c r="H76" i="17"/>
  <c r="H75" i="17"/>
  <c r="H74" i="17"/>
  <c r="H73" i="17"/>
  <c r="H72" i="17"/>
  <c r="H71" i="17"/>
  <c r="H70" i="17"/>
  <c r="H69" i="17"/>
  <c r="H68" i="17"/>
  <c r="N97" i="17"/>
  <c r="O97" i="17"/>
  <c r="N96" i="17"/>
  <c r="O96" i="17"/>
  <c r="N95" i="17"/>
  <c r="O95" i="17"/>
  <c r="N94" i="17"/>
  <c r="O94" i="17"/>
  <c r="N93" i="17"/>
  <c r="O93" i="17"/>
  <c r="N92" i="17"/>
  <c r="O92" i="17"/>
  <c r="N91" i="17"/>
  <c r="O91" i="17"/>
  <c r="N90" i="17"/>
  <c r="O90" i="17"/>
  <c r="N89" i="17"/>
  <c r="O89" i="17"/>
  <c r="N88" i="17"/>
  <c r="O88" i="17"/>
  <c r="N87" i="17"/>
  <c r="O87" i="17"/>
  <c r="N86" i="17"/>
  <c r="O86" i="17"/>
  <c r="N85" i="17"/>
  <c r="O85" i="17"/>
  <c r="N84" i="17"/>
  <c r="O84" i="17"/>
  <c r="N83" i="17"/>
  <c r="O83" i="17"/>
  <c r="N82" i="17"/>
  <c r="O82" i="17"/>
  <c r="N81" i="17"/>
  <c r="O81" i="17"/>
  <c r="N80" i="17"/>
  <c r="O80" i="17"/>
  <c r="N79" i="17"/>
  <c r="O79" i="17"/>
  <c r="N78" i="17"/>
  <c r="O78" i="17"/>
  <c r="N77" i="17"/>
  <c r="O77" i="17"/>
  <c r="N76" i="17"/>
  <c r="O76" i="17"/>
  <c r="N75" i="17"/>
  <c r="O75" i="17"/>
  <c r="N74" i="17"/>
  <c r="O74" i="17"/>
  <c r="N73" i="17"/>
  <c r="O73" i="17"/>
  <c r="N72" i="17"/>
  <c r="O72" i="17"/>
  <c r="N71" i="17"/>
  <c r="O71" i="17"/>
  <c r="N70" i="17"/>
  <c r="O70" i="17"/>
  <c r="N69" i="17"/>
  <c r="O69" i="17"/>
  <c r="N68" i="17"/>
  <c r="O68" i="17"/>
  <c r="A9" i="17"/>
  <c r="A10" i="17"/>
  <c r="A11" i="17"/>
  <c r="A12" i="17"/>
  <c r="A18" i="17"/>
  <c r="A19" i="17"/>
  <c r="A20" i="17"/>
  <c r="A21" i="17"/>
  <c r="A22" i="17"/>
  <c r="A23" i="17"/>
  <c r="A24" i="17"/>
  <c r="A25" i="17"/>
  <c r="A26" i="17"/>
  <c r="A27" i="17"/>
  <c r="H67" i="17"/>
  <c r="A1" i="17"/>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 r="B367" i="1"/>
  <c r="B368" i="1"/>
  <c r="B369" i="1"/>
  <c r="B370" i="1"/>
  <c r="B371" i="1"/>
  <c r="B372" i="1"/>
  <c r="B373" i="1"/>
  <c r="B374" i="1"/>
  <c r="B375" i="1"/>
  <c r="B376" i="1"/>
  <c r="B377" i="1"/>
  <c r="B378" i="1"/>
  <c r="B379" i="1"/>
  <c r="B380" i="1"/>
  <c r="B381" i="1"/>
  <c r="B382" i="1"/>
  <c r="B383" i="1"/>
  <c r="B384" i="1"/>
  <c r="B385" i="1"/>
  <c r="B386" i="1"/>
  <c r="B387" i="1"/>
  <c r="B388" i="1"/>
  <c r="B389" i="1"/>
  <c r="B390" i="1"/>
  <c r="B391" i="1"/>
  <c r="B392" i="1"/>
  <c r="B393" i="1"/>
  <c r="B394" i="1"/>
  <c r="B395" i="1"/>
  <c r="B396" i="1"/>
  <c r="B397" i="1"/>
  <c r="B398" i="1"/>
  <c r="B399" i="1"/>
  <c r="B400" i="1"/>
  <c r="B401" i="1"/>
  <c r="B402" i="1"/>
  <c r="B403" i="1"/>
  <c r="B404" i="1"/>
  <c r="B405" i="1"/>
  <c r="B406" i="1"/>
  <c r="B407" i="1"/>
  <c r="B408" i="1"/>
  <c r="B409" i="1"/>
  <c r="B410" i="1"/>
  <c r="B411" i="1"/>
  <c r="B412" i="1"/>
  <c r="B413" i="1"/>
  <c r="B414" i="1"/>
  <c r="B415" i="1"/>
  <c r="B416" i="1"/>
  <c r="B417" i="1"/>
  <c r="B418" i="1"/>
  <c r="B419" i="1"/>
  <c r="B420" i="1"/>
  <c r="B421" i="1"/>
  <c r="B422" i="1"/>
  <c r="B423" i="1"/>
  <c r="B424" i="1"/>
  <c r="B425" i="1"/>
  <c r="B426" i="1"/>
  <c r="B427" i="1"/>
  <c r="B428" i="1"/>
  <c r="B429" i="1"/>
  <c r="B430" i="1"/>
  <c r="B431" i="1"/>
  <c r="B432" i="1"/>
  <c r="B433" i="1"/>
  <c r="B434" i="1"/>
  <c r="B435" i="1"/>
  <c r="B436" i="1"/>
  <c r="B437" i="1"/>
  <c r="B438" i="1"/>
  <c r="B439" i="1"/>
  <c r="B440" i="1"/>
  <c r="B441" i="1"/>
  <c r="B442" i="1"/>
  <c r="B443" i="1"/>
  <c r="B444" i="1"/>
  <c r="B445" i="1"/>
  <c r="B446" i="1"/>
  <c r="B447" i="1"/>
  <c r="B448" i="1"/>
  <c r="B449" i="1"/>
  <c r="B450" i="1"/>
  <c r="B451" i="1"/>
  <c r="B452" i="1"/>
  <c r="B453" i="1"/>
  <c r="B454" i="1"/>
  <c r="B455" i="1"/>
  <c r="B456" i="1"/>
  <c r="B457" i="1"/>
  <c r="B458" i="1"/>
  <c r="B459" i="1"/>
  <c r="B460" i="1"/>
  <c r="B461" i="1"/>
  <c r="B462" i="1"/>
  <c r="B463" i="1"/>
  <c r="B464" i="1"/>
  <c r="B465" i="1"/>
  <c r="B466" i="1"/>
  <c r="B467" i="1"/>
  <c r="B468" i="1"/>
  <c r="B469" i="1"/>
  <c r="B470" i="1"/>
  <c r="B471" i="1"/>
  <c r="B472" i="1"/>
  <c r="B473" i="1"/>
  <c r="B474" i="1"/>
  <c r="B475" i="1"/>
  <c r="B476" i="1"/>
  <c r="B477" i="1"/>
  <c r="B478" i="1"/>
  <c r="B479" i="1"/>
  <c r="B480" i="1"/>
  <c r="B481" i="1"/>
  <c r="B482" i="1"/>
  <c r="B483" i="1"/>
  <c r="B484" i="1"/>
  <c r="B485" i="1"/>
  <c r="B486" i="1"/>
  <c r="B487" i="1"/>
  <c r="B488" i="1"/>
  <c r="B489" i="1"/>
  <c r="B490" i="1"/>
  <c r="B491" i="1"/>
  <c r="B492" i="1"/>
  <c r="B493" i="1"/>
  <c r="B494" i="1"/>
  <c r="B495" i="1"/>
  <c r="B496" i="1"/>
  <c r="B497" i="1"/>
  <c r="B498" i="1"/>
  <c r="B499" i="1"/>
  <c r="B500" i="1"/>
  <c r="B501" i="1"/>
  <c r="B502" i="1"/>
  <c r="B503" i="1"/>
  <c r="B504" i="1"/>
  <c r="B505" i="1"/>
  <c r="B506" i="1"/>
  <c r="B507" i="1"/>
  <c r="B508" i="1"/>
  <c r="B509" i="1"/>
  <c r="B510" i="1"/>
  <c r="B511" i="1"/>
  <c r="B512" i="1"/>
  <c r="B513" i="1"/>
  <c r="B514" i="1"/>
  <c r="B515" i="1"/>
  <c r="B516" i="1"/>
  <c r="B517" i="1"/>
  <c r="B518" i="1"/>
  <c r="B519" i="1"/>
  <c r="B520" i="1"/>
  <c r="B521" i="1"/>
  <c r="B522" i="1"/>
  <c r="B523" i="1"/>
  <c r="B524" i="1"/>
  <c r="B525" i="1"/>
  <c r="B526" i="1"/>
  <c r="B527" i="1"/>
  <c r="B528" i="1"/>
  <c r="B529" i="1"/>
  <c r="B530" i="1"/>
  <c r="B531" i="1"/>
  <c r="B532" i="1"/>
  <c r="B533" i="1"/>
  <c r="B534" i="1"/>
  <c r="B535" i="1"/>
  <c r="B536" i="1"/>
  <c r="B537" i="1"/>
  <c r="B538" i="1"/>
  <c r="B539" i="1"/>
  <c r="B540" i="1"/>
  <c r="B541" i="1"/>
  <c r="B542" i="1"/>
  <c r="B543" i="1"/>
  <c r="B544" i="1"/>
  <c r="B545" i="1"/>
  <c r="B546" i="1"/>
  <c r="B547" i="1"/>
  <c r="B548" i="1"/>
  <c r="B549" i="1"/>
  <c r="B550" i="1"/>
  <c r="B551" i="1"/>
  <c r="B552" i="1"/>
  <c r="B553" i="1"/>
  <c r="B554" i="1"/>
  <c r="B555" i="1"/>
  <c r="B556" i="1"/>
  <c r="B557" i="1"/>
  <c r="B558" i="1"/>
  <c r="B567" i="1"/>
  <c r="B568" i="1"/>
  <c r="B569" i="1"/>
  <c r="B570" i="1"/>
  <c r="B571" i="1"/>
  <c r="B572" i="1"/>
  <c r="B573" i="1"/>
  <c r="B574" i="1"/>
  <c r="B575" i="1"/>
  <c r="B576" i="1"/>
  <c r="B577" i="1"/>
  <c r="B578" i="1"/>
  <c r="B579" i="1"/>
  <c r="B580" i="1"/>
  <c r="B581" i="1"/>
  <c r="B582" i="1"/>
  <c r="B583" i="1"/>
  <c r="B584" i="1"/>
  <c r="B585" i="1"/>
  <c r="B586" i="1"/>
  <c r="N3" i="1"/>
  <c r="P3" i="1"/>
  <c r="O4" i="1"/>
  <c r="N4" i="1"/>
  <c r="P4" i="1"/>
  <c r="O5" i="1"/>
  <c r="N5" i="1"/>
  <c r="P5" i="1"/>
  <c r="O6" i="1"/>
  <c r="N6" i="1"/>
  <c r="P6" i="1"/>
  <c r="O7" i="1"/>
  <c r="N7" i="1"/>
  <c r="P7" i="1"/>
  <c r="O8" i="1"/>
  <c r="N8" i="1"/>
  <c r="P8" i="1"/>
  <c r="O9" i="1"/>
  <c r="N9" i="1"/>
  <c r="P9" i="1"/>
  <c r="O10" i="1"/>
  <c r="N10" i="1"/>
  <c r="P10" i="1"/>
  <c r="O11" i="1"/>
  <c r="N11" i="1"/>
  <c r="P11" i="1"/>
  <c r="O12" i="1"/>
  <c r="N12" i="1"/>
  <c r="P12" i="1"/>
  <c r="O13" i="1"/>
  <c r="N13" i="1"/>
  <c r="P13" i="1"/>
  <c r="Q13" i="1"/>
  <c r="Q12" i="1"/>
  <c r="O14" i="1"/>
  <c r="N14" i="1"/>
  <c r="P14" i="1"/>
  <c r="N16" i="1"/>
  <c r="N15"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67" i="1"/>
  <c r="C568" i="1"/>
  <c r="C569" i="1"/>
  <c r="C586" i="1"/>
  <c r="C585" i="1"/>
  <c r="C584" i="1"/>
  <c r="C583" i="1"/>
  <c r="C582" i="1"/>
  <c r="C581" i="1"/>
  <c r="C580" i="1"/>
  <c r="C579" i="1"/>
  <c r="C578" i="1"/>
  <c r="C577" i="1"/>
  <c r="C576" i="1"/>
  <c r="C575" i="1"/>
  <c r="C574" i="1"/>
  <c r="C573" i="1"/>
  <c r="C572" i="1"/>
  <c r="C571" i="1"/>
  <c r="C570"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C3" i="1"/>
  <c r="Q3" i="1"/>
  <c r="Q4" i="1"/>
  <c r="Q5" i="1"/>
  <c r="Q6" i="1"/>
  <c r="Q7" i="1"/>
  <c r="Q8" i="1"/>
  <c r="Q9" i="1"/>
  <c r="Q10" i="1"/>
  <c r="Q11" i="1"/>
  <c r="O15" i="1"/>
  <c r="P15" i="1"/>
  <c r="Q14" i="1"/>
  <c r="O16" i="1"/>
  <c r="P16" i="1"/>
  <c r="Q15" i="1"/>
  <c r="Q16" i="1"/>
  <c r="B3" i="29"/>
  <c r="B4" i="29"/>
  <c r="B5" i="29"/>
  <c r="B6" i="29"/>
  <c r="B7" i="29"/>
  <c r="I3" i="29"/>
  <c r="K3" i="29"/>
  <c r="L3" i="29"/>
  <c r="C3" i="29"/>
  <c r="C4" i="29"/>
  <c r="C5" i="29"/>
  <c r="C6" i="29"/>
  <c r="C7" i="29"/>
  <c r="O71" i="34"/>
  <c r="O70" i="34"/>
  <c r="O69" i="34"/>
  <c r="O68" i="34"/>
  <c r="O67" i="34"/>
  <c r="O98" i="33"/>
  <c r="G3" i="14"/>
  <c r="O98" i="17"/>
  <c r="G2" i="14"/>
  <c r="O98" i="34"/>
  <c r="G4" i="14"/>
  <c r="G5" i="14"/>
  <c r="K38" i="33"/>
  <c r="K73" i="17"/>
  <c r="K89" i="17"/>
  <c r="G97" i="34"/>
  <c r="K48" i="34"/>
  <c r="E59" i="33"/>
  <c r="E44" i="34"/>
  <c r="G86" i="34"/>
  <c r="G50" i="17"/>
  <c r="K73" i="33"/>
  <c r="G68" i="34"/>
  <c r="K74" i="34"/>
  <c r="K47" i="17"/>
  <c r="G74" i="33"/>
  <c r="K91" i="17"/>
  <c r="G51" i="33"/>
  <c r="K92" i="17"/>
  <c r="E32" i="33"/>
  <c r="G32" i="34"/>
  <c r="K48" i="33"/>
  <c r="K80" i="34"/>
  <c r="E46" i="17"/>
  <c r="E52" i="33"/>
  <c r="G43" i="17"/>
  <c r="G97" i="33"/>
  <c r="G52" i="33"/>
  <c r="K78" i="17"/>
  <c r="K70" i="34"/>
  <c r="K41" i="33"/>
  <c r="K48" i="17"/>
  <c r="E39" i="34"/>
  <c r="G76" i="17"/>
  <c r="K57" i="33"/>
  <c r="G84" i="33"/>
  <c r="K33" i="17"/>
  <c r="K40" i="17"/>
  <c r="G84" i="34"/>
  <c r="G97" i="17"/>
  <c r="G47" i="33"/>
  <c r="K97" i="34"/>
  <c r="E57" i="33"/>
  <c r="E41" i="34"/>
  <c r="E45" i="17"/>
  <c r="E35" i="33"/>
  <c r="E36" i="33"/>
  <c r="K84" i="33"/>
  <c r="G58" i="34"/>
  <c r="K68" i="34"/>
  <c r="E61" i="17"/>
  <c r="E32" i="34"/>
  <c r="E55" i="34"/>
  <c r="E42" i="34"/>
  <c r="K39" i="34"/>
  <c r="G95" i="34"/>
  <c r="E62" i="17"/>
  <c r="K59" i="34"/>
  <c r="K33" i="34"/>
  <c r="G61" i="33"/>
  <c r="G67" i="17"/>
  <c r="K79" i="33"/>
  <c r="K71" i="17"/>
  <c r="K40" i="33"/>
  <c r="K70" i="33"/>
  <c r="K51" i="33"/>
  <c r="K83" i="17"/>
  <c r="G78" i="17"/>
  <c r="G47" i="17"/>
  <c r="E46" i="33"/>
  <c r="G92" i="33"/>
  <c r="K58" i="34"/>
  <c r="G95" i="17"/>
  <c r="E44" i="33"/>
  <c r="G37" i="33"/>
  <c r="G86" i="17"/>
  <c r="K68" i="33"/>
  <c r="G74" i="17"/>
  <c r="G37" i="17"/>
  <c r="G83" i="33"/>
  <c r="G87" i="17"/>
  <c r="K61" i="17"/>
  <c r="E62" i="33"/>
  <c r="E48" i="34"/>
  <c r="K86" i="34"/>
  <c r="G51" i="17"/>
  <c r="E33" i="33"/>
  <c r="K52" i="34"/>
  <c r="G76" i="33"/>
  <c r="E37" i="17"/>
  <c r="E59" i="17"/>
  <c r="K84" i="17"/>
  <c r="G84" i="17"/>
  <c r="E56" i="33"/>
  <c r="G72" i="33"/>
  <c r="K60" i="34"/>
  <c r="G96" i="34"/>
  <c r="K57" i="34"/>
  <c r="G33" i="33"/>
  <c r="K45" i="33"/>
  <c r="K96" i="17"/>
  <c r="K76" i="17"/>
  <c r="G93" i="17"/>
  <c r="K37" i="17"/>
  <c r="G34" i="34"/>
  <c r="G69" i="17"/>
  <c r="E60" i="17"/>
  <c r="G57" i="17"/>
  <c r="E50" i="17"/>
  <c r="K78" i="34"/>
  <c r="G35" i="33"/>
  <c r="K60" i="17"/>
  <c r="G71" i="17"/>
  <c r="E54" i="34"/>
  <c r="G40" i="17"/>
  <c r="G42" i="17"/>
  <c r="E58" i="34"/>
  <c r="G41" i="33"/>
  <c r="E48" i="17"/>
  <c r="E52" i="17"/>
  <c r="G67" i="34"/>
  <c r="E38" i="34"/>
  <c r="G74" i="34"/>
  <c r="G39" i="33"/>
  <c r="K41" i="17"/>
  <c r="G53" i="34"/>
  <c r="G77" i="34"/>
  <c r="G89" i="17"/>
  <c r="K59" i="17"/>
  <c r="G60" i="34"/>
  <c r="G68" i="17"/>
  <c r="G89" i="33"/>
  <c r="K67" i="33"/>
  <c r="G94" i="33"/>
  <c r="G71" i="33"/>
  <c r="K35" i="17"/>
  <c r="K43" i="34"/>
  <c r="K41" i="34"/>
  <c r="G36" i="34"/>
  <c r="G88" i="33"/>
  <c r="G53" i="33"/>
  <c r="E36" i="17"/>
  <c r="G89" i="34"/>
  <c r="K67" i="34"/>
  <c r="E60" i="34"/>
  <c r="G96" i="17"/>
  <c r="K54" i="33"/>
  <c r="K52" i="33"/>
  <c r="K43" i="33"/>
  <c r="K72" i="17"/>
  <c r="G73" i="33"/>
  <c r="K89" i="34"/>
  <c r="G50" i="33"/>
  <c r="G43" i="33"/>
  <c r="K55" i="33"/>
  <c r="G56" i="33"/>
  <c r="G72" i="17"/>
  <c r="E43" i="34"/>
  <c r="G56" i="17"/>
  <c r="K39" i="17"/>
  <c r="K93" i="33"/>
  <c r="K87" i="33"/>
  <c r="G67" i="33"/>
  <c r="K69" i="33"/>
  <c r="G42" i="33"/>
  <c r="K55" i="17"/>
  <c r="K68" i="17"/>
  <c r="K46" i="34"/>
  <c r="G90" i="17"/>
  <c r="E61" i="34"/>
  <c r="K49" i="33"/>
  <c r="G40" i="33"/>
  <c r="K53" i="34"/>
  <c r="G43" i="34"/>
  <c r="G39" i="17"/>
  <c r="G57" i="33"/>
  <c r="G82" i="17"/>
  <c r="G82" i="34"/>
  <c r="K90" i="33"/>
  <c r="E49" i="33"/>
  <c r="G41" i="17"/>
  <c r="E53" i="33"/>
  <c r="E47" i="33"/>
  <c r="K53" i="33"/>
  <c r="G79" i="33"/>
  <c r="K74" i="33"/>
  <c r="E34" i="17"/>
  <c r="G58" i="33"/>
  <c r="G35" i="17"/>
  <c r="K51" i="34"/>
  <c r="G36" i="33"/>
  <c r="E33" i="17"/>
  <c r="K44" i="34"/>
  <c r="K34" i="17"/>
  <c r="K57" i="17"/>
  <c r="E51" i="33"/>
  <c r="K45" i="17"/>
  <c r="K90" i="34"/>
  <c r="K46" i="17"/>
  <c r="G41" i="34"/>
  <c r="E57" i="17"/>
  <c r="K38" i="17"/>
  <c r="G90" i="33"/>
  <c r="G44" i="17"/>
  <c r="K47" i="34"/>
  <c r="G73" i="34"/>
  <c r="G81" i="34"/>
  <c r="G46" i="33"/>
  <c r="K72" i="33"/>
  <c r="K97" i="33"/>
  <c r="K74" i="17"/>
  <c r="G39" i="34"/>
  <c r="E62" i="34"/>
  <c r="E59" i="34"/>
  <c r="G49" i="17"/>
  <c r="G69" i="34"/>
  <c r="K59" i="33"/>
  <c r="K80" i="33"/>
  <c r="G77" i="17"/>
  <c r="K81" i="34"/>
  <c r="K56" i="17"/>
  <c r="K94" i="33"/>
  <c r="G45" i="17"/>
  <c r="G80" i="34"/>
  <c r="K38" i="34"/>
  <c r="G94" i="17"/>
  <c r="K85" i="34"/>
  <c r="K90" i="17"/>
  <c r="K35" i="34"/>
  <c r="K62" i="33"/>
  <c r="K47" i="33"/>
  <c r="K52" i="17"/>
  <c r="K40" i="34"/>
  <c r="G59" i="33"/>
  <c r="G33" i="34"/>
  <c r="G46" i="17"/>
  <c r="G49" i="34"/>
  <c r="G48" i="17"/>
  <c r="E47" i="34"/>
  <c r="G55" i="34"/>
  <c r="E40" i="34"/>
  <c r="E40" i="17"/>
  <c r="G45" i="33"/>
  <c r="G86" i="33"/>
  <c r="E40" i="33"/>
  <c r="K42" i="33"/>
  <c r="K79" i="17"/>
  <c r="G92" i="17"/>
  <c r="K62" i="17"/>
  <c r="G59" i="34"/>
  <c r="G79" i="34"/>
  <c r="K58" i="33"/>
  <c r="G33" i="17"/>
  <c r="K54" i="17"/>
  <c r="E39" i="33"/>
  <c r="E56" i="17"/>
  <c r="E54" i="33"/>
  <c r="G79" i="17"/>
  <c r="K95" i="17"/>
  <c r="G44" i="33"/>
  <c r="G87" i="34"/>
  <c r="E41" i="17"/>
  <c r="K88" i="33"/>
  <c r="K44" i="17"/>
  <c r="K36" i="17"/>
  <c r="K56" i="33"/>
  <c r="G71" i="34"/>
  <c r="K62" i="34"/>
  <c r="G54" i="33"/>
  <c r="G62" i="33"/>
  <c r="K92" i="34"/>
  <c r="E60" i="33"/>
  <c r="E37" i="33"/>
  <c r="K71" i="33"/>
  <c r="G35" i="34"/>
  <c r="K37" i="34"/>
  <c r="K69" i="34"/>
  <c r="G60" i="17"/>
  <c r="K73" i="34"/>
  <c r="G91" i="33"/>
  <c r="K80" i="17"/>
  <c r="E55" i="33"/>
  <c r="G83" i="17"/>
  <c r="G37" i="34"/>
  <c r="K58" i="17"/>
  <c r="E44" i="17"/>
  <c r="K82" i="17"/>
  <c r="G54" i="34"/>
  <c r="K91" i="34"/>
  <c r="K94" i="17"/>
  <c r="G91" i="17"/>
  <c r="G38" i="33"/>
  <c r="K93" i="17"/>
  <c r="G44" i="34"/>
  <c r="K85" i="17"/>
  <c r="E51" i="17"/>
  <c r="G48" i="34"/>
  <c r="G73" i="17"/>
  <c r="G76" i="34"/>
  <c r="G81" i="17"/>
  <c r="G83" i="34"/>
  <c r="K71" i="34"/>
  <c r="K95" i="34"/>
  <c r="K44" i="33"/>
  <c r="K32" i="17"/>
  <c r="G88" i="34"/>
  <c r="K96" i="33"/>
  <c r="K82" i="34"/>
  <c r="G81" i="33"/>
  <c r="G55" i="17"/>
  <c r="K61" i="33"/>
  <c r="G61" i="17"/>
  <c r="K89" i="33"/>
  <c r="K32" i="34"/>
  <c r="K75" i="34"/>
  <c r="G32" i="33"/>
  <c r="E53" i="17"/>
  <c r="E51" i="34"/>
  <c r="K77" i="33"/>
  <c r="K56" i="34"/>
  <c r="K86" i="17"/>
  <c r="K53" i="17"/>
  <c r="G50" i="34"/>
  <c r="G75" i="17"/>
  <c r="G52" i="17"/>
  <c r="E38" i="17"/>
  <c r="G34" i="17"/>
  <c r="E42" i="33"/>
  <c r="E46" i="34"/>
  <c r="E52" i="34"/>
  <c r="G45" i="34"/>
  <c r="K36" i="34"/>
  <c r="E33" i="34"/>
  <c r="G51" i="34"/>
  <c r="K87" i="17"/>
  <c r="G80" i="17"/>
  <c r="K79" i="34"/>
  <c r="E58" i="17"/>
  <c r="G78" i="33"/>
  <c r="K50" i="33"/>
  <c r="K78" i="33"/>
  <c r="G94" i="34"/>
  <c r="G47" i="34"/>
  <c r="G70" i="17"/>
  <c r="K69" i="17"/>
  <c r="E36" i="34"/>
  <c r="K75" i="17"/>
  <c r="K51" i="17"/>
  <c r="G42" i="34"/>
  <c r="G88" i="17"/>
  <c r="K32" i="33"/>
  <c r="K42" i="17"/>
  <c r="G93" i="33"/>
  <c r="K95" i="33"/>
  <c r="G85" i="17"/>
  <c r="K43" i="17"/>
  <c r="E56" i="34"/>
  <c r="K83" i="33"/>
  <c r="G72" i="34"/>
  <c r="G60" i="33"/>
  <c r="G62" i="34"/>
  <c r="K50" i="34"/>
  <c r="K33" i="33"/>
  <c r="K37" i="33"/>
  <c r="G36" i="17"/>
  <c r="K49" i="34"/>
  <c r="G38" i="34"/>
  <c r="K77" i="34"/>
  <c r="E48" i="33"/>
  <c r="K84" i="34"/>
  <c r="G62" i="17"/>
  <c r="K45" i="34"/>
  <c r="G77" i="33"/>
  <c r="E49" i="34"/>
  <c r="G56" i="34"/>
  <c r="K94" i="34"/>
  <c r="G93" i="34"/>
  <c r="E34" i="34"/>
  <c r="K97" i="17"/>
  <c r="G70" i="33"/>
  <c r="K35" i="33"/>
  <c r="G91" i="34"/>
  <c r="K91" i="33"/>
  <c r="G69" i="33"/>
  <c r="E43" i="17"/>
  <c r="K55" i="34"/>
  <c r="E50" i="34"/>
  <c r="E45" i="34"/>
  <c r="G58" i="17"/>
  <c r="G85" i="33"/>
  <c r="G32" i="17"/>
  <c r="E54" i="17"/>
  <c r="G48" i="33"/>
  <c r="K46" i="33"/>
  <c r="K60" i="33"/>
  <c r="K61" i="34"/>
  <c r="K83" i="34"/>
  <c r="K82" i="33"/>
  <c r="K36" i="33"/>
  <c r="G54" i="17"/>
  <c r="G53" i="17"/>
  <c r="K75" i="33"/>
  <c r="K81" i="17"/>
  <c r="K49" i="17"/>
  <c r="K76" i="34"/>
  <c r="K39" i="33"/>
  <c r="E35" i="17"/>
  <c r="G34" i="33"/>
  <c r="G59" i="17"/>
  <c r="K72" i="34"/>
  <c r="E61" i="33"/>
  <c r="K87" i="34"/>
  <c r="G70" i="34"/>
  <c r="K42" i="34"/>
  <c r="E50" i="33"/>
  <c r="G87" i="33"/>
  <c r="K54" i="34"/>
  <c r="E57" i="34"/>
  <c r="K34" i="34"/>
  <c r="G90" i="34"/>
  <c r="K85" i="33"/>
  <c r="E32" i="17"/>
  <c r="E55" i="17"/>
  <c r="K76" i="33"/>
  <c r="E34" i="33"/>
  <c r="E39" i="17"/>
  <c r="E35" i="34"/>
  <c r="E42" i="17"/>
  <c r="G40" i="34"/>
  <c r="K81" i="33"/>
  <c r="K50" i="17"/>
  <c r="G46" i="34"/>
  <c r="E38" i="33"/>
  <c r="G78" i="34"/>
  <c r="K67" i="17"/>
  <c r="G68" i="33"/>
  <c r="E45" i="33"/>
  <c r="G61" i="34"/>
  <c r="E49" i="17"/>
  <c r="K92" i="33"/>
  <c r="G55" i="33"/>
  <c r="G80" i="33"/>
  <c r="G85" i="34"/>
  <c r="G75" i="33"/>
  <c r="G95" i="33"/>
  <c r="K88" i="34"/>
  <c r="G82" i="33"/>
  <c r="K34" i="33"/>
  <c r="K93" i="34"/>
  <c r="G52" i="34"/>
  <c r="E43" i="33"/>
  <c r="K88" i="17"/>
  <c r="K77" i="17"/>
  <c r="G92" i="34"/>
  <c r="G38" i="17"/>
  <c r="K70" i="17"/>
  <c r="E47" i="17"/>
  <c r="G49" i="33"/>
  <c r="G57" i="34"/>
  <c r="G96" i="33"/>
  <c r="G75" i="34"/>
  <c r="K86" i="33"/>
  <c r="E53" i="34"/>
  <c r="E37" i="34"/>
  <c r="K96" i="34"/>
  <c r="E41" i="33"/>
  <c r="E58" i="33"/>
  <c r="H58" i="33" l="1"/>
  <c r="L58" i="33" s="1"/>
  <c r="N58" i="33" s="1"/>
  <c r="H41" i="33"/>
  <c r="L41" i="33" s="1"/>
  <c r="N41" i="33" s="1"/>
  <c r="H37" i="34"/>
  <c r="L37" i="34" s="1"/>
  <c r="N37" i="34" s="1"/>
  <c r="H53" i="34"/>
  <c r="L53" i="34" s="1"/>
  <c r="N53" i="34" s="1"/>
  <c r="H47" i="17"/>
  <c r="L47" i="17" s="1"/>
  <c r="N47" i="17" s="1"/>
  <c r="H43" i="33"/>
  <c r="L43" i="33" s="1"/>
  <c r="N43" i="33" s="1"/>
  <c r="O34" i="33"/>
  <c r="P34" i="33" s="1"/>
  <c r="Q34" i="33" s="1"/>
  <c r="H49" i="17"/>
  <c r="L49" i="17" s="1"/>
  <c r="N49" i="17" s="1"/>
  <c r="H45" i="33"/>
  <c r="L45" i="33" s="1"/>
  <c r="N45" i="33" s="1"/>
  <c r="J98" i="17"/>
  <c r="F2" i="14" s="1"/>
  <c r="H38" i="33"/>
  <c r="L38" i="33" s="1"/>
  <c r="N38" i="33" s="1"/>
  <c r="O50" i="17"/>
  <c r="P50" i="17" s="1"/>
  <c r="Q50" i="17" s="1"/>
  <c r="H42" i="17"/>
  <c r="L42" i="17" s="1"/>
  <c r="N42" i="17" s="1"/>
  <c r="H35" i="34"/>
  <c r="L35" i="34" s="1"/>
  <c r="N35" i="34" s="1"/>
  <c r="H39" i="17"/>
  <c r="L39" i="17" s="1"/>
  <c r="N39" i="17" s="1"/>
  <c r="H34" i="33"/>
  <c r="L34" i="33" s="1"/>
  <c r="N34" i="33" s="1"/>
  <c r="H55" i="17"/>
  <c r="L55" i="17" s="1"/>
  <c r="N55" i="17" s="1"/>
  <c r="H32" i="17"/>
  <c r="L32" i="17" s="1"/>
  <c r="N32" i="17" s="1"/>
  <c r="O34" i="34"/>
  <c r="P34" i="34" s="1"/>
  <c r="Q34" i="34" s="1"/>
  <c r="H57" i="34"/>
  <c r="L57" i="34" s="1"/>
  <c r="N57" i="34" s="1"/>
  <c r="O54" i="34"/>
  <c r="P54" i="34" s="1"/>
  <c r="Q54" i="34" s="1"/>
  <c r="H50" i="33"/>
  <c r="L50" i="33" s="1"/>
  <c r="N50" i="33" s="1"/>
  <c r="O42" i="34"/>
  <c r="P42" i="34" s="1"/>
  <c r="Q42" i="34" s="1"/>
  <c r="H61" i="33"/>
  <c r="L61" i="33" s="1"/>
  <c r="N61" i="33" s="1"/>
  <c r="H35" i="17"/>
  <c r="L35" i="17" s="1"/>
  <c r="N35" i="17" s="1"/>
  <c r="O39" i="33"/>
  <c r="P39" i="33" s="1"/>
  <c r="Q39" i="33" s="1"/>
  <c r="O49" i="17"/>
  <c r="P49" i="17" s="1"/>
  <c r="Q49" i="17" s="1"/>
  <c r="O36" i="33"/>
  <c r="P36" i="33" s="1"/>
  <c r="Q36" i="33" s="1"/>
  <c r="O61" i="34"/>
  <c r="P61" i="34" s="1"/>
  <c r="Q61" i="34" s="1"/>
  <c r="O60" i="33"/>
  <c r="P60" i="33" s="1"/>
  <c r="Q60" i="33" s="1"/>
  <c r="O46" i="33"/>
  <c r="P46" i="33" s="1"/>
  <c r="Q46" i="33" s="1"/>
  <c r="H54" i="17"/>
  <c r="L54" i="17" s="1"/>
  <c r="N54" i="17" s="1"/>
  <c r="H45" i="34"/>
  <c r="L45" i="34" s="1"/>
  <c r="N45" i="34" s="1"/>
  <c r="H50" i="34"/>
  <c r="L50" i="34" s="1"/>
  <c r="N50" i="34" s="1"/>
  <c r="O55" i="34"/>
  <c r="P55" i="34" s="1"/>
  <c r="Q55" i="34" s="1"/>
  <c r="H43" i="17"/>
  <c r="L43" i="17" s="1"/>
  <c r="N43" i="17" s="1"/>
  <c r="O35" i="33"/>
  <c r="P35" i="33" s="1"/>
  <c r="Q35" i="33" s="1"/>
  <c r="H34" i="34"/>
  <c r="L34" i="34" s="1"/>
  <c r="N34" i="34" s="1"/>
  <c r="H49" i="34"/>
  <c r="L49" i="34" s="1"/>
  <c r="N49" i="34" s="1"/>
  <c r="O45" i="34"/>
  <c r="P45" i="34" s="1"/>
  <c r="Q45" i="34" s="1"/>
  <c r="H48" i="33"/>
  <c r="L48" i="33" s="1"/>
  <c r="N48" i="33" s="1"/>
  <c r="O49" i="34"/>
  <c r="P49" i="34" s="1"/>
  <c r="Q49" i="34" s="1"/>
  <c r="O37" i="33"/>
  <c r="P37" i="33" s="1"/>
  <c r="Q37" i="33" s="1"/>
  <c r="O33" i="33"/>
  <c r="P33" i="33" s="1"/>
  <c r="Q33" i="33" s="1"/>
  <c r="O50" i="34"/>
  <c r="P50" i="34" s="1"/>
  <c r="Q50" i="34" s="1"/>
  <c r="H56" i="34"/>
  <c r="L56" i="34" s="1"/>
  <c r="N56" i="34" s="1"/>
  <c r="O43" i="17"/>
  <c r="P43" i="17" s="1"/>
  <c r="Q43" i="17" s="1"/>
  <c r="O42" i="17"/>
  <c r="P42" i="17" s="1"/>
  <c r="Q42" i="17" s="1"/>
  <c r="O32" i="33"/>
  <c r="P32" i="33" s="1"/>
  <c r="Q32" i="33" s="1"/>
  <c r="J63" i="33"/>
  <c r="B3" i="14" s="1"/>
  <c r="O51" i="17"/>
  <c r="P51" i="17" s="1"/>
  <c r="Q51" i="17" s="1"/>
  <c r="H36" i="34"/>
  <c r="L36" i="34" s="1"/>
  <c r="N36" i="34" s="1"/>
  <c r="O50" i="33"/>
  <c r="P50" i="33" s="1"/>
  <c r="Q50" i="33" s="1"/>
  <c r="H58" i="17"/>
  <c r="L58" i="17" s="1"/>
  <c r="N58" i="17" s="1"/>
  <c r="H33" i="34"/>
  <c r="L33" i="34" s="1"/>
  <c r="N33" i="34" s="1"/>
  <c r="O36" i="34"/>
  <c r="P36" i="34" s="1"/>
  <c r="Q36" i="34" s="1"/>
  <c r="H52" i="34"/>
  <c r="L52" i="34" s="1"/>
  <c r="N52" i="34" s="1"/>
  <c r="H46" i="34"/>
  <c r="L46" i="34" s="1"/>
  <c r="N46" i="34" s="1"/>
  <c r="H42" i="33"/>
  <c r="L42" i="33" s="1"/>
  <c r="N42" i="33" s="1"/>
  <c r="H38" i="17"/>
  <c r="L38" i="17" s="1"/>
  <c r="N38" i="17" s="1"/>
  <c r="O53" i="17"/>
  <c r="P53" i="17" s="1"/>
  <c r="Q53" i="17" s="1"/>
  <c r="O56" i="34"/>
  <c r="P56" i="34" s="1"/>
  <c r="Q56" i="34" s="1"/>
  <c r="H51" i="34"/>
  <c r="L51" i="34" s="1"/>
  <c r="N51" i="34" s="1"/>
  <c r="H53" i="17"/>
  <c r="L53" i="17" s="1"/>
  <c r="N53" i="17" s="1"/>
  <c r="O32" i="34"/>
  <c r="P32" i="34" s="1"/>
  <c r="Q32" i="34" s="1"/>
  <c r="J63" i="34"/>
  <c r="B4" i="14" s="1"/>
  <c r="O61" i="33"/>
  <c r="P61" i="33" s="1"/>
  <c r="Q61" i="33" s="1"/>
  <c r="J63" i="17"/>
  <c r="B2" i="14" s="1"/>
  <c r="O32" i="17"/>
  <c r="P32" i="17" s="1"/>
  <c r="Q32" i="17" s="1"/>
  <c r="O44" i="33"/>
  <c r="P44" i="33" s="1"/>
  <c r="Q44" i="33" s="1"/>
  <c r="H51" i="17"/>
  <c r="L51" i="17" s="1"/>
  <c r="N51" i="17" s="1"/>
  <c r="H44" i="17"/>
  <c r="L44" i="17" s="1"/>
  <c r="N44" i="17" s="1"/>
  <c r="O58" i="17"/>
  <c r="P58" i="17" s="1"/>
  <c r="Q58" i="17" s="1"/>
  <c r="H55" i="33"/>
  <c r="L55" i="33" s="1"/>
  <c r="N55" i="33" s="1"/>
  <c r="O37" i="34"/>
  <c r="P37" i="34" s="1"/>
  <c r="Q37" i="34" s="1"/>
  <c r="H37" i="33"/>
  <c r="L37" i="33" s="1"/>
  <c r="N37" i="33" s="1"/>
  <c r="H60" i="33"/>
  <c r="L60" i="33" s="1"/>
  <c r="N60" i="33" s="1"/>
  <c r="O62" i="34"/>
  <c r="P62" i="34" s="1"/>
  <c r="Q62" i="34" s="1"/>
  <c r="O56" i="33"/>
  <c r="P56" i="33" s="1"/>
  <c r="Q56" i="33" s="1"/>
  <c r="O36" i="17"/>
  <c r="P36" i="17" s="1"/>
  <c r="Q36" i="17" s="1"/>
  <c r="O44" i="17"/>
  <c r="P44" i="17" s="1"/>
  <c r="Q44" i="17" s="1"/>
  <c r="H41" i="17"/>
  <c r="L41" i="17" s="1"/>
  <c r="N41" i="17" s="1"/>
  <c r="H54" i="33"/>
  <c r="L54" i="33" s="1"/>
  <c r="N54" i="33" s="1"/>
  <c r="H56" i="17"/>
  <c r="L56" i="17" s="1"/>
  <c r="N56" i="17" s="1"/>
  <c r="H39" i="33"/>
  <c r="L39" i="33" s="1"/>
  <c r="N39" i="33" s="1"/>
  <c r="O54" i="17"/>
  <c r="P54" i="17" s="1"/>
  <c r="Q54" i="17" s="1"/>
  <c r="O58" i="33"/>
  <c r="P58" i="33" s="1"/>
  <c r="Q58" i="33" s="1"/>
  <c r="O62" i="17"/>
  <c r="P62" i="17" s="1"/>
  <c r="Q62" i="17" s="1"/>
  <c r="O42" i="33"/>
  <c r="P42" i="33" s="1"/>
  <c r="Q42" i="33" s="1"/>
  <c r="H40" i="33"/>
  <c r="L40" i="33" s="1"/>
  <c r="N40" i="33" s="1"/>
  <c r="H40" i="17"/>
  <c r="L40" i="17" s="1"/>
  <c r="N40" i="17" s="1"/>
  <c r="H40" i="34"/>
  <c r="L40" i="34" s="1"/>
  <c r="N40" i="34" s="1"/>
  <c r="H47" i="34"/>
  <c r="L47" i="34" s="1"/>
  <c r="N47" i="34" s="1"/>
  <c r="O40" i="34"/>
  <c r="P40" i="34" s="1"/>
  <c r="Q40" i="34" s="1"/>
  <c r="O52" i="17"/>
  <c r="P52" i="17" s="1"/>
  <c r="Q52" i="17" s="1"/>
  <c r="O47" i="33"/>
  <c r="P47" i="33" s="1"/>
  <c r="Q47" i="33" s="1"/>
  <c r="O62" i="33"/>
  <c r="P62" i="33" s="1"/>
  <c r="Q62" i="33" s="1"/>
  <c r="O35" i="34"/>
  <c r="P35" i="34" s="1"/>
  <c r="Q35" i="34" s="1"/>
  <c r="O38" i="34"/>
  <c r="P38" i="34" s="1"/>
  <c r="Q38" i="34" s="1"/>
  <c r="O56" i="17"/>
  <c r="P56" i="17" s="1"/>
  <c r="Q56" i="17" s="1"/>
  <c r="O59" i="33"/>
  <c r="P59" i="33" s="1"/>
  <c r="Q59" i="33" s="1"/>
  <c r="H59" i="34"/>
  <c r="L59" i="34" s="1"/>
  <c r="N59" i="34" s="1"/>
  <c r="H62" i="34"/>
  <c r="L62" i="34" s="1"/>
  <c r="N62" i="34" s="1"/>
  <c r="O47" i="34"/>
  <c r="P47" i="34" s="1"/>
  <c r="Q47" i="34" s="1"/>
  <c r="O38" i="17"/>
  <c r="P38" i="17" s="1"/>
  <c r="Q38" i="17" s="1"/>
  <c r="H57" i="17"/>
  <c r="L57" i="17" s="1"/>
  <c r="N57" i="17" s="1"/>
  <c r="O46" i="17"/>
  <c r="P46" i="17" s="1"/>
  <c r="Q46" i="17" s="1"/>
  <c r="O45" i="17"/>
  <c r="P45" i="17" s="1"/>
  <c r="Q45" i="17" s="1"/>
  <c r="H51" i="33"/>
  <c r="L51" i="33" s="1"/>
  <c r="N51" i="33" s="1"/>
  <c r="O57" i="17"/>
  <c r="P57" i="17" s="1"/>
  <c r="Q57" i="17" s="1"/>
  <c r="O34" i="17"/>
  <c r="P34" i="17" s="1"/>
  <c r="Q34" i="17" s="1"/>
  <c r="O44" i="34"/>
  <c r="P44" i="34" s="1"/>
  <c r="Q44" i="34" s="1"/>
  <c r="H33" i="17"/>
  <c r="L33" i="17" s="1"/>
  <c r="N33" i="17" s="1"/>
  <c r="O51" i="34"/>
  <c r="P51" i="34" s="1"/>
  <c r="Q51" i="34" s="1"/>
  <c r="H34" i="17"/>
  <c r="L34" i="17" s="1"/>
  <c r="N34" i="17" s="1"/>
  <c r="O53" i="33"/>
  <c r="P53" i="33" s="1"/>
  <c r="Q53" i="33" s="1"/>
  <c r="H47" i="33"/>
  <c r="L47" i="33" s="1"/>
  <c r="N47" i="33" s="1"/>
  <c r="H53" i="33"/>
  <c r="L53" i="33" s="1"/>
  <c r="N53" i="33" s="1"/>
  <c r="H49" i="33"/>
  <c r="L49" i="33" s="1"/>
  <c r="N49" i="33" s="1"/>
  <c r="O53" i="34"/>
  <c r="P53" i="34" s="1"/>
  <c r="Q53" i="34" s="1"/>
  <c r="O49" i="33"/>
  <c r="P49" i="33" s="1"/>
  <c r="Q49" i="33" s="1"/>
  <c r="H61" i="34"/>
  <c r="L61" i="34" s="1"/>
  <c r="N61" i="34" s="1"/>
  <c r="O46" i="34"/>
  <c r="P46" i="34" s="1"/>
  <c r="Q46" i="34" s="1"/>
  <c r="O55" i="17"/>
  <c r="P55" i="17" s="1"/>
  <c r="Q55" i="17" s="1"/>
  <c r="O39" i="17"/>
  <c r="P39" i="17" s="1"/>
  <c r="Q39" i="17" s="1"/>
  <c r="H43" i="34"/>
  <c r="L43" i="34" s="1"/>
  <c r="N43" i="34" s="1"/>
  <c r="O55" i="33"/>
  <c r="P55" i="33" s="1"/>
  <c r="Q55" i="33" s="1"/>
  <c r="O43" i="33"/>
  <c r="P43" i="33" s="1"/>
  <c r="Q43" i="33" s="1"/>
  <c r="O52" i="33"/>
  <c r="P52" i="33" s="1"/>
  <c r="Q52" i="33" s="1"/>
  <c r="O54" i="33"/>
  <c r="P54" i="33" s="1"/>
  <c r="Q54" i="33" s="1"/>
  <c r="H60" i="34"/>
  <c r="L60" i="34" s="1"/>
  <c r="N60" i="34" s="1"/>
  <c r="J98" i="34"/>
  <c r="F4" i="14" s="1"/>
  <c r="H36" i="17"/>
  <c r="L36" i="17" s="1"/>
  <c r="N36" i="17" s="1"/>
  <c r="O41" i="34"/>
  <c r="P41" i="34" s="1"/>
  <c r="Q41" i="34" s="1"/>
  <c r="O43" i="34"/>
  <c r="P43" i="34" s="1"/>
  <c r="Q43" i="34" s="1"/>
  <c r="O35" i="17"/>
  <c r="P35" i="17" s="1"/>
  <c r="Q35" i="17" s="1"/>
  <c r="J98" i="33"/>
  <c r="F3" i="14" s="1"/>
  <c r="O59" i="17"/>
  <c r="P59" i="17" s="1"/>
  <c r="Q59" i="17" s="1"/>
  <c r="O41" i="17"/>
  <c r="P41" i="17" s="1"/>
  <c r="Q41" i="17" s="1"/>
  <c r="H38" i="34"/>
  <c r="L38" i="34" s="1"/>
  <c r="N38" i="34" s="1"/>
  <c r="H52" i="17"/>
  <c r="L52" i="17" s="1"/>
  <c r="N52" i="17" s="1"/>
  <c r="H48" i="17"/>
  <c r="L48" i="17" s="1"/>
  <c r="N48" i="17" s="1"/>
  <c r="H58" i="34"/>
  <c r="L58" i="34" s="1"/>
  <c r="N58" i="34" s="1"/>
  <c r="H54" i="34"/>
  <c r="L54" i="34" s="1"/>
  <c r="N54" i="34" s="1"/>
  <c r="O60" i="17"/>
  <c r="P60" i="17" s="1"/>
  <c r="Q60" i="17" s="1"/>
  <c r="H50" i="17"/>
  <c r="L50" i="17" s="1"/>
  <c r="N50" i="17" s="1"/>
  <c r="H60" i="17"/>
  <c r="L60" i="17" s="1"/>
  <c r="N60" i="17" s="1"/>
  <c r="O37" i="17"/>
  <c r="P37" i="17" s="1"/>
  <c r="Q37" i="17" s="1"/>
  <c r="O45" i="33"/>
  <c r="P45" i="33" s="1"/>
  <c r="Q45" i="33" s="1"/>
  <c r="O57" i="34"/>
  <c r="P57" i="34" s="1"/>
  <c r="Q57" i="34" s="1"/>
  <c r="O60" i="34"/>
  <c r="P60" i="34" s="1"/>
  <c r="Q60" i="34" s="1"/>
  <c r="H56" i="33"/>
  <c r="L56" i="33" s="1"/>
  <c r="N56" i="33" s="1"/>
  <c r="H59" i="17"/>
  <c r="L59" i="17" s="1"/>
  <c r="N59" i="17" s="1"/>
  <c r="H37" i="17"/>
  <c r="L37" i="17" s="1"/>
  <c r="N37" i="17" s="1"/>
  <c r="O52" i="34"/>
  <c r="P52" i="34" s="1"/>
  <c r="Q52" i="34" s="1"/>
  <c r="H33" i="33"/>
  <c r="L33" i="33" s="1"/>
  <c r="N33" i="33" s="1"/>
  <c r="R33" i="33" s="1"/>
  <c r="H48" i="34"/>
  <c r="L48" i="34" s="1"/>
  <c r="N48" i="34" s="1"/>
  <c r="H62" i="33"/>
  <c r="L62" i="33" s="1"/>
  <c r="N62" i="33" s="1"/>
  <c r="O61" i="17"/>
  <c r="P61" i="17" s="1"/>
  <c r="Q61" i="17" s="1"/>
  <c r="H44" i="33"/>
  <c r="L44" i="33" s="1"/>
  <c r="N44" i="33" s="1"/>
  <c r="O58" i="34"/>
  <c r="P58" i="34" s="1"/>
  <c r="Q58" i="34" s="1"/>
  <c r="H46" i="33"/>
  <c r="L46" i="33" s="1"/>
  <c r="N46" i="33" s="1"/>
  <c r="O51" i="33"/>
  <c r="P51" i="33" s="1"/>
  <c r="Q51" i="33" s="1"/>
  <c r="O40" i="33"/>
  <c r="P40" i="33" s="1"/>
  <c r="Q40" i="33" s="1"/>
  <c r="O33" i="34"/>
  <c r="P33" i="34" s="1"/>
  <c r="Q33" i="34" s="1"/>
  <c r="O59" i="34"/>
  <c r="P59" i="34" s="1"/>
  <c r="Q59" i="34" s="1"/>
  <c r="H62" i="17"/>
  <c r="L62" i="17" s="1"/>
  <c r="N62" i="17" s="1"/>
  <c r="O39" i="34"/>
  <c r="P39" i="34" s="1"/>
  <c r="Q39" i="34" s="1"/>
  <c r="H42" i="34"/>
  <c r="L42" i="34" s="1"/>
  <c r="N42" i="34" s="1"/>
  <c r="H55" i="34"/>
  <c r="L55" i="34" s="1"/>
  <c r="N55" i="34" s="1"/>
  <c r="H32" i="34"/>
  <c r="L32" i="34" s="1"/>
  <c r="N32" i="34" s="1"/>
  <c r="H61" i="17"/>
  <c r="L61" i="17" s="1"/>
  <c r="N61" i="17" s="1"/>
  <c r="H36" i="33"/>
  <c r="L36" i="33" s="1"/>
  <c r="N36" i="33" s="1"/>
  <c r="H35" i="33"/>
  <c r="L35" i="33" s="1"/>
  <c r="N35" i="33" s="1"/>
  <c r="H45" i="17"/>
  <c r="L45" i="17" s="1"/>
  <c r="N45" i="17" s="1"/>
  <c r="H41" i="34"/>
  <c r="L41" i="34" s="1"/>
  <c r="N41" i="34" s="1"/>
  <c r="H57" i="33"/>
  <c r="L57" i="33" s="1"/>
  <c r="N57" i="33" s="1"/>
  <c r="O40" i="17"/>
  <c r="P40" i="17" s="1"/>
  <c r="Q40" i="17" s="1"/>
  <c r="O33" i="17"/>
  <c r="P33" i="17" s="1"/>
  <c r="Q33" i="17" s="1"/>
  <c r="O57" i="33"/>
  <c r="P57" i="33" s="1"/>
  <c r="Q57" i="33" s="1"/>
  <c r="H39" i="34"/>
  <c r="L39" i="34" s="1"/>
  <c r="N39" i="34" s="1"/>
  <c r="O48" i="17"/>
  <c r="P48" i="17" s="1"/>
  <c r="Q48" i="17" s="1"/>
  <c r="O41" i="33"/>
  <c r="P41" i="33" s="1"/>
  <c r="Q41" i="33" s="1"/>
  <c r="H52" i="33"/>
  <c r="L52" i="33" s="1"/>
  <c r="N52" i="33" s="1"/>
  <c r="H46" i="17"/>
  <c r="L46" i="17" s="1"/>
  <c r="N46" i="17" s="1"/>
  <c r="O48" i="33"/>
  <c r="P48" i="33" s="1"/>
  <c r="Q48" i="33" s="1"/>
  <c r="H32" i="33"/>
  <c r="L32" i="33" s="1"/>
  <c r="N32" i="33" s="1"/>
  <c r="O47" i="17"/>
  <c r="P47" i="17" s="1"/>
  <c r="Q47" i="17" s="1"/>
  <c r="H44" i="34"/>
  <c r="L44" i="34" s="1"/>
  <c r="N44" i="34" s="1"/>
  <c r="H59" i="33"/>
  <c r="L59" i="33" s="1"/>
  <c r="N59" i="33" s="1"/>
  <c r="O48" i="34"/>
  <c r="P48" i="34" s="1"/>
  <c r="Q48" i="34" s="1"/>
  <c r="O38" i="33"/>
  <c r="P38" i="33" s="1"/>
  <c r="Q38" i="33" s="1"/>
  <c r="R34" i="33" l="1"/>
  <c r="R52" i="33"/>
  <c r="R56" i="33"/>
  <c r="R44" i="17"/>
  <c r="R62" i="33"/>
  <c r="R60" i="17"/>
  <c r="R42" i="33"/>
  <c r="R41" i="34"/>
  <c r="R44" i="33"/>
  <c r="R54" i="34"/>
  <c r="R53" i="17"/>
  <c r="R54" i="17"/>
  <c r="R58" i="34"/>
  <c r="R49" i="33"/>
  <c r="R62" i="34"/>
  <c r="R51" i="34"/>
  <c r="R49" i="34"/>
  <c r="R45" i="17"/>
  <c r="R58" i="17"/>
  <c r="R61" i="33"/>
  <c r="R49" i="17"/>
  <c r="R51" i="17"/>
  <c r="R38" i="17"/>
  <c r="R33" i="34"/>
  <c r="R39" i="17"/>
  <c r="R59" i="33"/>
  <c r="R35" i="33"/>
  <c r="R34" i="34"/>
  <c r="R50" i="33"/>
  <c r="R35" i="34"/>
  <c r="R38" i="34"/>
  <c r="B5" i="14"/>
  <c r="R40" i="17"/>
  <c r="R54" i="33"/>
  <c r="R61" i="34"/>
  <c r="R50" i="34"/>
  <c r="R53" i="33"/>
  <c r="R36" i="33"/>
  <c r="R50" i="17"/>
  <c r="R62" i="17"/>
  <c r="R48" i="17"/>
  <c r="R43" i="34"/>
  <c r="R59" i="34"/>
  <c r="R56" i="34"/>
  <c r="R43" i="33"/>
  <c r="R44" i="34"/>
  <c r="R39" i="34"/>
  <c r="R48" i="34"/>
  <c r="R52" i="17"/>
  <c r="R36" i="17"/>
  <c r="R47" i="33"/>
  <c r="R51" i="33"/>
  <c r="R47" i="34"/>
  <c r="R39" i="33"/>
  <c r="R60" i="33"/>
  <c r="Q63" i="17"/>
  <c r="D2" i="14" s="1"/>
  <c r="R42" i="17"/>
  <c r="R47" i="17"/>
  <c r="R40" i="34"/>
  <c r="R56" i="17"/>
  <c r="R37" i="33"/>
  <c r="R36" i="34"/>
  <c r="R43" i="17"/>
  <c r="R57" i="34"/>
  <c r="R53" i="34"/>
  <c r="R61" i="17"/>
  <c r="R32" i="33"/>
  <c r="N63" i="33"/>
  <c r="C3" i="14" s="1"/>
  <c r="H3" i="14" s="1"/>
  <c r="R34" i="17"/>
  <c r="R38" i="33"/>
  <c r="R37" i="17"/>
  <c r="R57" i="17"/>
  <c r="R40" i="33"/>
  <c r="R41" i="17"/>
  <c r="R55" i="33"/>
  <c r="R46" i="34"/>
  <c r="N63" i="17"/>
  <c r="C2" i="14" s="1"/>
  <c r="R32" i="17"/>
  <c r="F5" i="14"/>
  <c r="R41" i="33"/>
  <c r="R32" i="34"/>
  <c r="N63" i="34"/>
  <c r="C4" i="14" s="1"/>
  <c r="H4" i="14" s="1"/>
  <c r="R60" i="34"/>
  <c r="R37" i="34"/>
  <c r="R55" i="34"/>
  <c r="R46" i="33"/>
  <c r="R46" i="17"/>
  <c r="R57" i="33"/>
  <c r="R42" i="34"/>
  <c r="R59" i="17"/>
  <c r="R33" i="17"/>
  <c r="Q63" i="34"/>
  <c r="D4" i="14" s="1"/>
  <c r="R52" i="34"/>
  <c r="Q63" i="33"/>
  <c r="D3" i="14" s="1"/>
  <c r="R48" i="33"/>
  <c r="R45" i="34"/>
  <c r="R35" i="17"/>
  <c r="R55" i="17"/>
  <c r="R45" i="33"/>
  <c r="R58" i="33"/>
  <c r="R63" i="17" l="1"/>
  <c r="E2" i="14" s="1"/>
  <c r="H2" i="14"/>
  <c r="H5" i="14" s="1"/>
  <c r="C5" i="14"/>
  <c r="R63" i="33"/>
  <c r="E3" i="14" s="1"/>
  <c r="I3" i="14" s="1"/>
  <c r="R63" i="34"/>
  <c r="E4" i="14" s="1"/>
  <c r="I4" i="14" s="1"/>
  <c r="D5" i="14"/>
  <c r="I2" i="14" l="1"/>
  <c r="I5" i="14" s="1"/>
  <c r="E5" i="14"/>
</calcChain>
</file>

<file path=xl/sharedStrings.xml><?xml version="1.0" encoding="utf-8"?>
<sst xmlns="http://schemas.openxmlformats.org/spreadsheetml/2006/main" count="1878" uniqueCount="1164">
  <si>
    <r>
      <t xml:space="preserve">Base Estimate (hours)
</t>
    </r>
    <r>
      <rPr>
        <sz val="11"/>
        <color indexed="23"/>
        <rFont val="Calibri"/>
        <family val="2"/>
      </rPr>
      <t>(E</t>
    </r>
    <r>
      <rPr>
        <sz val="11"/>
        <color theme="0" tint="-0.499984740745262"/>
        <rFont val="Calibri"/>
        <family val="2"/>
        <scheme val="minor"/>
      </rPr>
      <t>nter without any units</t>
    </r>
    <r>
      <rPr>
        <sz val="11"/>
        <color indexed="23"/>
        <rFont val="Calibri"/>
        <family val="2"/>
      </rPr>
      <t>)</t>
    </r>
    <phoneticPr fontId="27" type="noConversion"/>
  </si>
  <si>
    <r>
      <t>BoE Pay Rate</t>
    </r>
    <r>
      <rPr>
        <sz val="11"/>
        <rFont val="Calibri"/>
        <family val="2"/>
      </rPr>
      <t xml:space="preserve"> </t>
    </r>
    <r>
      <rPr>
        <sz val="11"/>
        <rFont val="Calibri"/>
        <family val="2"/>
        <scheme val="minor"/>
      </rPr>
      <t xml:space="preserve">(FY13 $/hr)
</t>
    </r>
    <r>
      <rPr>
        <sz val="11"/>
        <color indexed="23"/>
        <rFont val="Calibri"/>
        <family val="2"/>
      </rPr>
      <t>(From lookup table)</t>
    </r>
    <phoneticPr fontId="27" type="noConversion"/>
  </si>
  <si>
    <t>Date Entered into Schedule</t>
    <phoneticPr fontId="27" type="noConversion"/>
  </si>
  <si>
    <r>
      <t>Change Log</t>
    </r>
    <r>
      <rPr>
        <sz val="16"/>
        <color theme="1"/>
        <rFont val="Calibri"/>
        <family val="2"/>
        <scheme val="minor"/>
      </rPr>
      <t>:</t>
    </r>
    <r>
      <rPr>
        <sz val="16"/>
        <color indexed="8"/>
        <rFont val="Calibri"/>
        <family val="2"/>
      </rPr>
      <t xml:space="preserve"> All changes need to be tracked after the scheduler has been authorized to enter data from this sheet into the RLS</t>
    </r>
    <phoneticPr fontId="27" type="noConversion"/>
  </si>
  <si>
    <r>
      <t xml:space="preserve">Activity #
from above table
</t>
    </r>
    <r>
      <rPr>
        <sz val="11"/>
        <color theme="0" tint="-0.499984740745262"/>
        <rFont val="Calibri"/>
        <family val="2"/>
        <scheme val="minor"/>
      </rPr>
      <t>(Use pull-down list)</t>
    </r>
    <phoneticPr fontId="27" type="noConversion"/>
  </si>
  <si>
    <t>Activity Name</t>
    <phoneticPr fontId="27" type="noConversion"/>
  </si>
  <si>
    <t>Date of Change to BoE</t>
    <phoneticPr fontId="27" type="noConversion"/>
  </si>
  <si>
    <t>Mechanical Technician - Generic Univ</t>
  </si>
  <si>
    <t>Post Doc - Generic Univ</t>
  </si>
  <si>
    <t>Grad Student Uncosted - Generic Univ</t>
  </si>
  <si>
    <t>Post Doc Uncosted - Generic Univ</t>
  </si>
  <si>
    <t>Accountant</t>
  </si>
  <si>
    <t>Clerical</t>
  </si>
  <si>
    <t>Operations Finance</t>
  </si>
  <si>
    <t>Administrative Support</t>
  </si>
  <si>
    <t>General Administrative</t>
  </si>
  <si>
    <t>Training</t>
  </si>
  <si>
    <t>Project Controls Manager</t>
  </si>
  <si>
    <t>Project Controls Specialist</t>
  </si>
  <si>
    <t>Project Controls Lead</t>
  </si>
  <si>
    <t>Project Finance</t>
  </si>
  <si>
    <t>Project Manager Exec</t>
  </si>
  <si>
    <t>Project Manager</t>
  </si>
  <si>
    <t>Project Manager Sr</t>
  </si>
  <si>
    <t>Project Support</t>
  </si>
  <si>
    <t>Procurement</t>
  </si>
  <si>
    <t>Procurement Uncosted</t>
  </si>
  <si>
    <t>ASIC Design Engineer</t>
  </si>
  <si>
    <t>ASIC Design Engineer Sr</t>
  </si>
  <si>
    <t>Control System Engineer</t>
  </si>
  <si>
    <t>Control System Engineer Sr</t>
  </si>
  <si>
    <t>Electronics Design Engineer</t>
  </si>
  <si>
    <t>Electronics Design Engineer Sr</t>
  </si>
  <si>
    <t>Electrical Design Engineer</t>
  </si>
  <si>
    <t>Electrical Design Engineer Sr</t>
  </si>
  <si>
    <t>Electrical Technical Manager</t>
  </si>
  <si>
    <t>Interlock Engineer</t>
  </si>
  <si>
    <t>Interlock Engineer Sr</t>
  </si>
  <si>
    <t>RF Design Engineer</t>
  </si>
  <si>
    <t>RF Design Engineer Sr</t>
  </si>
  <si>
    <t>Cryogenics Engineer</t>
  </si>
  <si>
    <t>Cryogenics Engineer Sr</t>
  </si>
  <si>
    <t>Mechanical Analysis Engineer</t>
  </si>
  <si>
    <t>Mechanical Analysis Engineer Sr</t>
  </si>
  <si>
    <t>Mechanical Design Engineer</t>
  </si>
  <si>
    <t>Mechanical Design Engineer Sr</t>
  </si>
  <si>
    <t>Magnet Design Engineer</t>
  </si>
  <si>
    <t>Magnet Design Engineer Sr</t>
  </si>
  <si>
    <t>Mechanical Technical Manager</t>
  </si>
  <si>
    <t>Materials Engineer</t>
  </si>
  <si>
    <t>Systems Administrator</t>
  </si>
  <si>
    <t>Web Applications Developer</t>
  </si>
  <si>
    <t>Accelerator Theory Research Associate</t>
  </si>
  <si>
    <t>Accelerator Experimental Research Associate</t>
  </si>
  <si>
    <t>Particle Physics Experimental Research Associate</t>
  </si>
  <si>
    <t>Particle Physics Theory Research Associate</t>
  </si>
  <si>
    <t>Particle-Astro Experimental Research Associate</t>
  </si>
  <si>
    <t>Particle-Astro Theory Research Associate</t>
  </si>
  <si>
    <t>Magnet Scientist</t>
  </si>
  <si>
    <t>Particle Physicist Experimental</t>
  </si>
  <si>
    <t>Accelerator Physicist Theory</t>
  </si>
  <si>
    <t>Accelerator Physicist Experimental</t>
  </si>
  <si>
    <t>RF Scientist</t>
  </si>
  <si>
    <t>Particle Physics Theory Research Associate Uncosted</t>
  </si>
  <si>
    <t>Particle-Astro Theory Research Associate Uncosted</t>
  </si>
  <si>
    <t>Particle Physicist Experimental Uncosted</t>
  </si>
  <si>
    <t>Particle-Astro Physicist Experimental Uncosted</t>
  </si>
  <si>
    <t>Cryo Designer</t>
  </si>
  <si>
    <t>Mechanical Designer</t>
  </si>
  <si>
    <t>Electrical Drafter</t>
  </si>
  <si>
    <t>Electrical Designer</t>
  </si>
  <si>
    <t>Mechanical Drafter</t>
  </si>
  <si>
    <t>Magnet Designer</t>
  </si>
  <si>
    <t>Electrical Assembly Technician</t>
  </si>
  <si>
    <t>Electronics Technician</t>
  </si>
  <si>
    <t>Electrical Technician</t>
  </si>
  <si>
    <t>Electrical Technician Supervisor</t>
  </si>
  <si>
    <t>Electrical Interlock Technician</t>
  </si>
  <si>
    <t>Electrical Task Manager</t>
  </si>
  <si>
    <t>Mechanical Assembly Technician</t>
  </si>
  <si>
    <t>Cryo Technician</t>
  </si>
  <si>
    <t>High Vac Technician</t>
  </si>
  <si>
    <t>Mechanical Task Manager</t>
  </si>
  <si>
    <t>Mechanical SRF Technician</t>
  </si>
  <si>
    <t>Mechanical Systems Technician</t>
  </si>
  <si>
    <t>Mechanical Technician Supervisor</t>
  </si>
  <si>
    <t>Accelerator Operator</t>
  </si>
  <si>
    <t>Operations Manager</t>
  </si>
  <si>
    <t>Operations Specialist</t>
  </si>
  <si>
    <t>Accelerator Systems Specialist</t>
  </si>
  <si>
    <t>g-2 Project Office</t>
  </si>
  <si>
    <t>Basis of Estimate Form (BoE)</t>
  </si>
  <si>
    <t>Document Number</t>
  </si>
  <si>
    <t>Prepared by</t>
  </si>
  <si>
    <t>WBS Category Number</t>
  </si>
  <si>
    <t>WBS Category Name</t>
  </si>
  <si>
    <t>Control Account</t>
  </si>
  <si>
    <t>Dictionary Description</t>
  </si>
  <si>
    <t>Dictionary Description:</t>
  </si>
  <si>
    <t>Contingency Lists</t>
  </si>
  <si>
    <t>Mechanical Designer - Generic Univ</t>
  </si>
  <si>
    <t>Electrical Engineer - Generic Univ</t>
  </si>
  <si>
    <t>Electrical Technician - Generic Univ</t>
  </si>
  <si>
    <t>Computer Professional - Generic Univ</t>
  </si>
  <si>
    <t>Mechanical Engineer - Generic Univ</t>
  </si>
  <si>
    <t>Project Controls Entry</t>
  </si>
  <si>
    <t>Project Controls Mid</t>
  </si>
  <si>
    <t>Project Controls Sr</t>
  </si>
  <si>
    <t>M&amp;S Travel</t>
  </si>
  <si>
    <t>Executive Direction</t>
  </si>
  <si>
    <t>Environmental</t>
  </si>
  <si>
    <t>Industrial Hygienist</t>
  </si>
  <si>
    <t>Laboratory Analysis</t>
  </si>
  <si>
    <t>Occupational Medicine Physician</t>
  </si>
  <si>
    <t>Occupational Medicine Nurse</t>
  </si>
  <si>
    <t>Emergency Planner</t>
  </si>
  <si>
    <t>Electrical Safety</t>
  </si>
  <si>
    <t>Waste Management</t>
  </si>
  <si>
    <t>Environmental Uncosted</t>
  </si>
  <si>
    <t>Industrial Hygienist Uncosted</t>
  </si>
  <si>
    <t>CFS Design Engineer</t>
  </si>
  <si>
    <t>Building Services</t>
  </si>
  <si>
    <t>Particle-Astro Physicist Theory</t>
  </si>
  <si>
    <t>Chemist</t>
  </si>
  <si>
    <t>Particle-Astro Physicist Theory Uncosted</t>
  </si>
  <si>
    <t>Geodesist</t>
  </si>
  <si>
    <t>Metrologist</t>
  </si>
  <si>
    <t>Mechanical Instrument Technician</t>
  </si>
  <si>
    <t>Fabrication Specialist</t>
  </si>
  <si>
    <t>Construction Manager</t>
  </si>
  <si>
    <t>Machinist</t>
  </si>
  <si>
    <t>QC Technical</t>
  </si>
  <si>
    <t>Welder</t>
  </si>
  <si>
    <r>
      <t xml:space="preserve">Estimate Type
</t>
    </r>
    <r>
      <rPr>
        <sz val="11"/>
        <color theme="0" tint="-0.499984740745262"/>
        <rFont val="Calibri"/>
        <family val="2"/>
        <scheme val="minor"/>
      </rPr>
      <t>(Use pull-down list)</t>
    </r>
  </si>
  <si>
    <t>Document Information</t>
  </si>
  <si>
    <t>Resource IDs (labor)</t>
  </si>
  <si>
    <t>Resource IDs (M&amp;S)</t>
  </si>
  <si>
    <t>Opportunties &amp; Risks</t>
  </si>
  <si>
    <r>
      <t xml:space="preserve">Contingency (%)
</t>
    </r>
    <r>
      <rPr>
        <sz val="11"/>
        <color theme="0" tint="-0.499984740745262"/>
        <rFont val="Calibri"/>
        <family val="2"/>
        <scheme val="minor"/>
      </rPr>
      <t>(Auto Populated)</t>
    </r>
  </si>
  <si>
    <r>
      <t xml:space="preserve">Base + Contingency 
(hours)
</t>
    </r>
    <r>
      <rPr>
        <sz val="11"/>
        <color theme="0" tint="-0.499984740745262"/>
        <rFont val="Calibri"/>
        <family val="2"/>
        <scheme val="minor"/>
      </rPr>
      <t>{Calculated}</t>
    </r>
  </si>
  <si>
    <t xml:space="preserve">ContingencyLists = </t>
  </si>
  <si>
    <t>Formula Names</t>
  </si>
  <si>
    <t>RiskType=</t>
  </si>
  <si>
    <t>Risk Type</t>
  </si>
  <si>
    <t>Opportunity</t>
  </si>
  <si>
    <t>Risk Category</t>
  </si>
  <si>
    <t>Low</t>
  </si>
  <si>
    <t>Moderate</t>
  </si>
  <si>
    <t>High</t>
  </si>
  <si>
    <t>Very High</t>
  </si>
  <si>
    <t>RiskCategory=</t>
  </si>
  <si>
    <t>Cause  </t>
  </si>
  <si>
    <t>Owner  </t>
  </si>
  <si>
    <t>Mitigation Action  </t>
  </si>
  <si>
    <r>
      <t xml:space="preserve">Type
</t>
    </r>
    <r>
      <rPr>
        <sz val="10"/>
        <rFont val="Arial"/>
        <family val="2"/>
      </rPr>
      <t>(Use pull-down menu)</t>
    </r>
  </si>
  <si>
    <r>
      <t xml:space="preserve">Probability
</t>
    </r>
    <r>
      <rPr>
        <sz val="10"/>
        <rFont val="Arial"/>
        <family val="2"/>
      </rPr>
      <t>(Use pull-down menu)</t>
    </r>
  </si>
  <si>
    <t>Materials Engineer Sr</t>
  </si>
  <si>
    <t>Process/Controls Engineer</t>
  </si>
  <si>
    <t>Process/Controls Engineer Sr</t>
  </si>
  <si>
    <t>General ES&amp;H</t>
  </si>
  <si>
    <t>Radiation Protection</t>
  </si>
  <si>
    <t>Safety</t>
  </si>
  <si>
    <t>Construction Safety</t>
  </si>
  <si>
    <t>General ES&amp;H Uncosted</t>
  </si>
  <si>
    <t>Radiation Protection Uncosted</t>
  </si>
  <si>
    <t>Safety Uncosted</t>
  </si>
  <si>
    <t>Construction Safety Uncosted</t>
  </si>
  <si>
    <t>Construction Coordinator</t>
  </si>
  <si>
    <t>Facilities Management</t>
  </si>
  <si>
    <t>Applications Development &amp; Systems Analyst</t>
  </si>
  <si>
    <t>Computer Security Analyst</t>
  </si>
  <si>
    <t>Computer Customer Support</t>
  </si>
  <si>
    <t>Database Administration Analyst</t>
  </si>
  <si>
    <t>Network Analyst</t>
  </si>
  <si>
    <t>PC Support Associate</t>
  </si>
  <si>
    <t>Computing Services Specialist</t>
  </si>
  <si>
    <t>Fixed equations being broke when Base Estimate or Estimate Type fields were cut and pasted by using the INDIRECT function in new columns and hiding those columns</t>
  </si>
  <si>
    <t>Added more Labor and M&amp;S Rows, increased size of sources cells, unprotected the last two columns in the opportunities/risks workbook.</t>
  </si>
  <si>
    <t>Preliminary Design</t>
  </si>
  <si>
    <t>Final Design</t>
  </si>
  <si>
    <t>Implementation</t>
  </si>
  <si>
    <t>Totals</t>
  </si>
  <si>
    <t>Base M&amp;S 
(K$)</t>
  </si>
  <si>
    <t>Base + Contingecy Labor
(Hours)</t>
  </si>
  <si>
    <t>Base Labor
($K)</t>
  </si>
  <si>
    <t>Base Labor
(Hours)</t>
  </si>
  <si>
    <t>Base + Contingecy M&amp;S
($K)</t>
  </si>
  <si>
    <t>Base Labor &amp; M&amp;S
($K)</t>
  </si>
  <si>
    <t>Not used</t>
  </si>
  <si>
    <t>Not Used</t>
  </si>
  <si>
    <t>Notes</t>
  </si>
  <si>
    <t>To be provided by project management</t>
  </si>
  <si>
    <t>Added Resource ID lookup table to allow labor $ calculations.  Lookup table has $125/hr for all Resource IDs to start with.</t>
  </si>
  <si>
    <t>Added totals table which totals labor and M&amp;S costs across all phases of the project.</t>
  </si>
  <si>
    <t>Description</t>
  </si>
  <si>
    <t>Task Code</t>
  </si>
  <si>
    <t>FN</t>
  </si>
  <si>
    <t>FNAD</t>
  </si>
  <si>
    <t>FNAP</t>
  </si>
  <si>
    <t>FNCD</t>
  </si>
  <si>
    <t>FNES</t>
  </si>
  <si>
    <t>FNFE</t>
  </si>
  <si>
    <t>FNOF</t>
  </si>
  <si>
    <t>FNPD</t>
  </si>
  <si>
    <t>FNTD</t>
  </si>
  <si>
    <t>Supporting Documents:</t>
  </si>
  <si>
    <t>Activity Name</t>
  </si>
  <si>
    <t>Notes (List steps for each activity here):</t>
  </si>
  <si>
    <t>Unique Task Names</t>
  </si>
  <si>
    <r>
      <t xml:space="preserve">Resource ID Category Prefix
</t>
    </r>
    <r>
      <rPr>
        <sz val="11"/>
        <color theme="0" tint="-0.499984740745262"/>
        <rFont val="Calibri"/>
        <family val="2"/>
        <scheme val="minor"/>
      </rPr>
      <t>(Use pull-down list)</t>
    </r>
  </si>
  <si>
    <t>Engineering Physicist</t>
  </si>
  <si>
    <t>Quality Assurance</t>
  </si>
  <si>
    <t>Carpenter</t>
  </si>
  <si>
    <t>Driver</t>
  </si>
  <si>
    <t>Material Services</t>
  </si>
  <si>
    <t>Public Relations</t>
  </si>
  <si>
    <t>Computer Science Researcher</t>
  </si>
  <si>
    <t>Communications Website Coordinator</t>
  </si>
  <si>
    <t>Data Center Facilities Operations</t>
  </si>
  <si>
    <t>Functional Analyst</t>
  </si>
  <si>
    <t>Computational Physics Developer</t>
  </si>
  <si>
    <t>Particle-Astro Physicist Experimental</t>
  </si>
  <si>
    <t>Particle Physicist Theory</t>
  </si>
  <si>
    <t>Particle Physicist Theory Uncosted</t>
  </si>
  <si>
    <t>M&amp;S Exempt</t>
  </si>
  <si>
    <t>Scientist Uncosted - Generic Univ</t>
  </si>
  <si>
    <t>M&amp;S Pass-Thru</t>
  </si>
  <si>
    <t>Scientist - Generic Univ</t>
  </si>
  <si>
    <t>M&amp;S Standard</t>
  </si>
  <si>
    <t>ResourceLaborSuffix=</t>
  </si>
  <si>
    <t xml:space="preserve">ResourceMSName = </t>
  </si>
  <si>
    <t>Definitions!$B$13:$B$67</t>
  </si>
  <si>
    <t xml:space="preserve">ResourceMSPrefix = </t>
  </si>
  <si>
    <t xml:space="preserve">ResourceMSSuffix = </t>
  </si>
  <si>
    <t>ResourceMSPrefixUnique=</t>
  </si>
  <si>
    <t>ActivityNumFinal=</t>
  </si>
  <si>
    <t>ActivityNumPrelim=</t>
  </si>
  <si>
    <t>ActivityNumImplementation=</t>
  </si>
  <si>
    <t>PreliminaryDesign!$A$8:$A$27</t>
  </si>
  <si>
    <t>FinalDesign!$A$8:$A$27</t>
  </si>
  <si>
    <t>Implemenation!$A$8:$A$27</t>
  </si>
  <si>
    <t>ResourceLaborSuffixPulldown=</t>
  </si>
  <si>
    <t>Definitions!$B$72:$B$1073</t>
  </si>
  <si>
    <r>
      <t xml:space="preserve">Activity #
from above table
</t>
    </r>
    <r>
      <rPr>
        <sz val="11"/>
        <color theme="0" tint="-0.499984740745262"/>
        <rFont val="Calibri"/>
        <family val="2"/>
        <scheme val="minor"/>
      </rPr>
      <t>(Use pull-down list)</t>
    </r>
  </si>
  <si>
    <r>
      <t xml:space="preserve">Resource ID Validity Check
</t>
    </r>
    <r>
      <rPr>
        <sz val="11"/>
        <color theme="0" tint="-0.499984740745262"/>
        <rFont val="Calibri"/>
        <family val="2"/>
        <scheme val="minor"/>
      </rPr>
      <t>(Populated Automatically)</t>
    </r>
  </si>
  <si>
    <t>SourceDocumentNum=</t>
  </si>
  <si>
    <t>CoverSheet!$A$14:$A$23</t>
  </si>
  <si>
    <t>None</t>
  </si>
  <si>
    <t>ResourceMSSuffixPulldown=</t>
  </si>
  <si>
    <t>Definitions!$A$72:$E$1073</t>
  </si>
  <si>
    <t>ResourceIDLaborTable=</t>
  </si>
  <si>
    <t>ResourceLaborSuffixHeader=</t>
  </si>
  <si>
    <t>Definitions$C$71</t>
  </si>
  <si>
    <t>Definitions!$C$12</t>
  </si>
  <si>
    <t>ContingencyTable=</t>
  </si>
  <si>
    <t>Definitions!$A$2:$B$9</t>
  </si>
  <si>
    <t>OFFSET(ResourceLaborSuffixHeader,MATCH($D32,ResourceLaborPrefix,0),0,COUNTIF(ResourceLaborPrefix,$D32),1)</t>
  </si>
  <si>
    <t>ResourceMSSuffixHeader=</t>
  </si>
  <si>
    <t>OFFSET(ResourceMSSuffixHeader,MATCH($D68,ResourceMSPrefix,0),0,COUNTIF(ResourceMSPrefix,$D68),1)</t>
  </si>
  <si>
    <t>Activities tables changed to include activity name and description, estimate type from pull-down menu, doc source from pull-down menu, sucessor and predessor from pull-down menu</t>
  </si>
  <si>
    <t>Costing tables changes to select activity num from pull down menu, auto populate activity name, auto populate estimate type, split Resource ID selection into prefix and suffix.</t>
  </si>
  <si>
    <t>Item Purchased</t>
  </si>
  <si>
    <r>
      <t xml:space="preserve">WBS Description
</t>
    </r>
    <r>
      <rPr>
        <sz val="10"/>
        <rFont val="Arial"/>
        <family val="2"/>
      </rPr>
      <t>(Auto populated)</t>
    </r>
  </si>
  <si>
    <r>
      <t xml:space="preserve">WBS
</t>
    </r>
    <r>
      <rPr>
        <sz val="10"/>
        <rFont val="Arial"/>
        <family val="2"/>
      </rPr>
      <t>(Auto populated)</t>
    </r>
  </si>
  <si>
    <t>This BoE template was originall created by Brian Drendel in October 2012.   Questions can be directed to drendel@fnal.gov.</t>
  </si>
  <si>
    <t>Activity #</t>
  </si>
  <si>
    <t>Activity Description</t>
  </si>
  <si>
    <t>Activities and Dependences:</t>
  </si>
  <si>
    <r>
      <t xml:space="preserve"> Schedule Impact
</t>
    </r>
    <r>
      <rPr>
        <sz val="10"/>
        <rFont val="Arial"/>
        <family val="2"/>
      </rPr>
      <t>(months)</t>
    </r>
  </si>
  <si>
    <r>
      <t xml:space="preserve">Cost Impact
</t>
    </r>
    <r>
      <rPr>
        <sz val="10"/>
        <rFont val="Arial"/>
        <family val="2"/>
      </rPr>
      <t>($K)</t>
    </r>
  </si>
  <si>
    <t>Brian Drendel</t>
  </si>
  <si>
    <t>Created Excel BoE template</t>
  </si>
  <si>
    <t>Fixed Excel 2007 compatibility issue by referencing pull down menus using NAMES</t>
  </si>
  <si>
    <t>Indirect reference to fix cut and paste error</t>
  </si>
  <si>
    <t>ES&amp;H</t>
  </si>
  <si>
    <t>Schedule</t>
  </si>
  <si>
    <t>Technical</t>
  </si>
  <si>
    <t xml:space="preserve">     Impact</t>
  </si>
  <si>
    <t>&lt; $50K</t>
  </si>
  <si>
    <t>$50K -  $100K</t>
  </si>
  <si>
    <t>$100K - $250K</t>
  </si>
  <si>
    <t>$250K - $500K</t>
  </si>
  <si>
    <t>&gt; $500K</t>
  </si>
  <si>
    <t>Negligible</t>
  </si>
  <si>
    <t>Minimal</t>
  </si>
  <si>
    <t>Concern</t>
  </si>
  <si>
    <t>Significant risk</t>
  </si>
  <si>
    <t>High risk</t>
  </si>
  <si>
    <t>Delays Level 3 milestone or Project critical path by &lt; 1 month</t>
  </si>
  <si>
    <t>Delays Level 3 milestone or Project critical path by 1 - 3 months</t>
  </si>
  <si>
    <t>Delays Level 3 milestone or Project critical path by 3 - 6 months</t>
  </si>
  <si>
    <t>Delays level 3 milestone or Project critical path by 6 – 9 months</t>
  </si>
  <si>
    <t>Delays Level 3 milestone or Project critical path by &gt; 9 months</t>
  </si>
  <si>
    <t>Negligible, if any, degradation.</t>
  </si>
  <si>
    <t>Impact</t>
  </si>
  <si>
    <t>Probability</t>
  </si>
  <si>
    <t>Very High (&gt; 90%)</t>
  </si>
  <si>
    <t>High (75% – 90%)</t>
  </si>
  <si>
    <t>Moderate (25% - 75%)</t>
  </si>
  <si>
    <t>Low (10% - 25%)</t>
  </si>
  <si>
    <t>Very Low (&lt; 10%)</t>
  </si>
  <si>
    <t>Alternate Funding</t>
  </si>
  <si>
    <t>NSF</t>
  </si>
  <si>
    <r>
      <t xml:space="preserve">Category
</t>
    </r>
    <r>
      <rPr>
        <sz val="9"/>
        <rFont val="Arial"/>
        <family val="2"/>
      </rPr>
      <t>(use pull-down menu)</t>
    </r>
  </si>
  <si>
    <t>Work Complete (0%)</t>
  </si>
  <si>
    <t>Existing Purchase Order (5%)</t>
  </si>
  <si>
    <t>Vendor Estimate (25%)</t>
  </si>
  <si>
    <t>Engineering Estimate I (30%)</t>
  </si>
  <si>
    <t>Engineering Estimate II (40%)</t>
  </si>
  <si>
    <t>Engineering Estimate III (50%)</t>
  </si>
  <si>
    <t>Expert Opinion (60%)</t>
  </si>
  <si>
    <t>Expert Opinion  (40% - justify)</t>
  </si>
  <si>
    <t>Expert Opinion (80% - justify)</t>
  </si>
  <si>
    <t>Catalog List/Ind Database (10%)</t>
  </si>
  <si>
    <t>FNAD_ACCOUNTANT</t>
  </si>
  <si>
    <t>FNAD_AC_EXP_PHYST</t>
  </si>
  <si>
    <t>FNAD_AC_EXP_RA</t>
  </si>
  <si>
    <t>FNAD_AC_OPERATOR</t>
  </si>
  <si>
    <t>FNAD_AC_SYSTM_SPCLST</t>
  </si>
  <si>
    <t>FNAD_AC_THY_PHYST</t>
  </si>
  <si>
    <t>FNAD_AC_THY_RA</t>
  </si>
  <si>
    <t>FNAD_ADMIN_SPPRT</t>
  </si>
  <si>
    <t>FNAD_APDEV_SYSTMAYST</t>
  </si>
  <si>
    <t>FNAD_ASIC_DESIGN_EN</t>
  </si>
  <si>
    <r>
      <t xml:space="preserve">Resource ID Category Suffix
</t>
    </r>
    <r>
      <rPr>
        <sz val="11"/>
        <color theme="0" tint="-0.499984740745262"/>
        <rFont val="Calibri"/>
        <family val="2"/>
        <scheme val="minor"/>
      </rPr>
      <t>(Use pull-down list)</t>
    </r>
  </si>
  <si>
    <r>
      <t xml:space="preserve">Estimate Type
</t>
    </r>
    <r>
      <rPr>
        <sz val="11"/>
        <color theme="0" tint="-0.499984740745262"/>
        <rFont val="Calibri"/>
        <family val="2"/>
        <scheme val="minor"/>
      </rPr>
      <t>(Populated from Activities Table)</t>
    </r>
  </si>
  <si>
    <t>End Row</t>
  </si>
  <si>
    <t>Start Row</t>
  </si>
  <si>
    <t>Rows</t>
  </si>
  <si>
    <t>Cell Range</t>
  </si>
  <si>
    <t>Prefix</t>
  </si>
  <si>
    <t>Suffix</t>
  </si>
  <si>
    <t>M&amp;S Task Code</t>
  </si>
  <si>
    <t>Definitions!$A$2:$A$9</t>
  </si>
  <si>
    <t>Definitions!$A$13:$A$67</t>
  </si>
  <si>
    <t>Definitions!$C$13:$C$67</t>
  </si>
  <si>
    <t>Definitions!$A$72:$A$1073</t>
  </si>
  <si>
    <t>Definitions!$H$72:$H$92</t>
  </si>
  <si>
    <t>Definitions!$D$2:$D$4</t>
  </si>
  <si>
    <t>Definitions!$F$2:$F$6</t>
  </si>
  <si>
    <t>Definitions!$C$72:$C$1073</t>
  </si>
  <si>
    <t>Definitions!$H$13:$H$17</t>
  </si>
  <si>
    <t xml:space="preserve">ResourceLaborName = </t>
  </si>
  <si>
    <t xml:space="preserve">ResourceLaborPrefixUnique = </t>
  </si>
  <si>
    <t xml:space="preserve">ResourceLaborPrefix = </t>
  </si>
  <si>
    <t>FNAD_ELTN_TECH</t>
  </si>
  <si>
    <t>FNAD_ENGNRING_PHYST</t>
  </si>
  <si>
    <t>FNAD_FACILITIES_MGMT</t>
  </si>
  <si>
    <t>FNAD_GENERAL_ADMIN</t>
  </si>
  <si>
    <t>FNAD_GENERAL_ESH</t>
  </si>
  <si>
    <t>FNAD_HIGH_VAC_TECH</t>
  </si>
  <si>
    <t>FNAD_INTERLOCK_EN</t>
  </si>
  <si>
    <t>FNAD_INTERLOCK_SR</t>
  </si>
  <si>
    <t>FNAD_INTERLOCK_TECH</t>
  </si>
  <si>
    <t>FNAD_MAGNT_DESIGNER</t>
  </si>
  <si>
    <t>FNAD_MAGNT_DESIGN_EN</t>
  </si>
  <si>
    <t>FNAD_MAGNT_DESIGN_SR</t>
  </si>
  <si>
    <t>FNAD_MAGNT_RA</t>
  </si>
  <si>
    <t>FNAD_MAGNT_SCIENTIST</t>
  </si>
  <si>
    <t>FNAD_MATRL_EN</t>
  </si>
  <si>
    <t>FNAD_MATRL_SR</t>
  </si>
  <si>
    <t>FNAD_MECH_ANLYSIS_EN</t>
  </si>
  <si>
    <t>FNAD_MECH_ANLYSIS_SR</t>
  </si>
  <si>
    <t>FNAD_MECH_ASMBY_TECH</t>
  </si>
  <si>
    <t>FNAD_MECH_DESIGNER</t>
  </si>
  <si>
    <t>FNAD_MECH_DESIGN_EN</t>
  </si>
  <si>
    <t>FNAD_MECH_DESIGN_SR</t>
  </si>
  <si>
    <t>FNAD_MECH_DRAFTER</t>
  </si>
  <si>
    <t>FNAD_MECH_SYSTM_TECH</t>
  </si>
  <si>
    <t>FNAD_MECH_TASK_MNGR</t>
  </si>
  <si>
    <t>FNAD_MECH_TECH_MNGR</t>
  </si>
  <si>
    <t>FNAD_MECH_TECH_SPVSR</t>
  </si>
  <si>
    <t>FNAD_NETWORK_AYST</t>
  </si>
  <si>
    <t>FNAD_OPERTNS_FINANCE</t>
  </si>
  <si>
    <t>FNAD_OPERTNS_MNGR</t>
  </si>
  <si>
    <t>FNAD_OPERTNS_SPCLST</t>
  </si>
  <si>
    <t>FNAD_PA_EXP_RA</t>
  </si>
  <si>
    <t>FNAD_PA_THY_RA</t>
  </si>
  <si>
    <t>FNAD_PC_CUSTM_SPPRT</t>
  </si>
  <si>
    <t>FNAD_PC_SECURTY_AYST</t>
  </si>
  <si>
    <t>FNAD_PC_SPPRT_ASSOCT</t>
  </si>
  <si>
    <t>FNAD_PRCESS_CTRL_EN</t>
  </si>
  <si>
    <t>FNAD_PRCESS_CTRL_SR</t>
  </si>
  <si>
    <t>FNAD_PRJ_CTRL_LEAD</t>
  </si>
  <si>
    <t>FNAD_PRJ_CTRL_MNGR</t>
  </si>
  <si>
    <t>FNAD_PRJ_CTRL_SPCLST</t>
  </si>
  <si>
    <t>FNAD_PRJ_FINANCE</t>
  </si>
  <si>
    <t>FNAD_PRJ_MNGR</t>
  </si>
  <si>
    <t>FNAD_PRJ_MNGR_EXC</t>
  </si>
  <si>
    <t>FNAD_PRJ_MNGR_SR</t>
  </si>
  <si>
    <t>FNAD_PRJ_SPPRT</t>
  </si>
  <si>
    <t>FNAD_PROCUREMENT</t>
  </si>
  <si>
    <t>FNAD_PT_EXP_PHYST</t>
  </si>
  <si>
    <t>FNAD_PT_EXP_RA</t>
  </si>
  <si>
    <t>FNAD_PT_THY_RA</t>
  </si>
  <si>
    <t>FNAD_QLTY_ASSRANCE</t>
  </si>
  <si>
    <t>FNAD_RAD_PRTECTON</t>
  </si>
  <si>
    <t>FNAD_RF_DESIGN_EN</t>
  </si>
  <si>
    <t>FNAD_RF_DESIGN_SR</t>
  </si>
  <si>
    <t>FNAD_RF_RA</t>
  </si>
  <si>
    <t>FNAD_RF_SCIENTIST</t>
  </si>
  <si>
    <t>FNAD_SAFETY</t>
  </si>
  <si>
    <t>FNAD_SRF_TECH</t>
  </si>
  <si>
    <t>FNAD_SYSTM_ADMIN</t>
  </si>
  <si>
    <t>FNAD_TRAINING</t>
  </si>
  <si>
    <r>
      <t xml:space="preserve">Source Documentation # (s)
from CoverSheet
</t>
    </r>
    <r>
      <rPr>
        <sz val="11"/>
        <color theme="0" tint="-0.499984740745262"/>
        <rFont val="Calibri"/>
        <family val="2"/>
        <scheme val="minor"/>
      </rPr>
      <t>(1, 2, 3, etc...)</t>
    </r>
  </si>
  <si>
    <t>Risk</t>
  </si>
  <si>
    <t>Added item column to M&amp;S, required shuffling column position.  In activity table, removed successors.</t>
  </si>
  <si>
    <t>Fixed bugs with M&amp;S equations.  Tested on Excel 2010, 2007 and Mac.</t>
  </si>
  <si>
    <r>
      <t xml:space="preserve">Potential Problem/Opportunity
</t>
    </r>
    <r>
      <rPr>
        <sz val="9"/>
        <rFont val="Arial"/>
        <family val="2"/>
      </rPr>
      <t>(short description)</t>
    </r>
  </si>
  <si>
    <r>
      <t xml:space="preserve">Consequence
</t>
    </r>
    <r>
      <rPr>
        <sz val="9"/>
        <rFont val="Arial"/>
        <family val="2"/>
      </rPr>
      <t>(longer description of Column D item)</t>
    </r>
  </si>
  <si>
    <t>Risk Probability</t>
  </si>
  <si>
    <t>Very Low (&lt;10%)</t>
  </si>
  <si>
    <t>Low (10%-25%)</t>
  </si>
  <si>
    <t>Moderate (25%-75%)</t>
  </si>
  <si>
    <t>High (75%-90%)</t>
  </si>
  <si>
    <t>Very High (&gt;90%)</t>
  </si>
  <si>
    <t>Risk Impact</t>
  </si>
  <si>
    <t>Very Low</t>
  </si>
  <si>
    <t>Cost</t>
  </si>
  <si>
    <t>FNAP_FACILITIES_MGMT</t>
  </si>
  <si>
    <t>FNAP_GENERAL_ADMIN</t>
  </si>
  <si>
    <t>FNAP_MAGNT_SCIENTIST</t>
  </si>
  <si>
    <t>FNAP_MECH_ASMBY_TECH</t>
  </si>
  <si>
    <t>FNAP_MECH_DESIGN_EN</t>
  </si>
  <si>
    <t>FNAP_MECH_DESIGN_SR</t>
  </si>
  <si>
    <t>FNAP_PA_EXP_RA</t>
  </si>
  <si>
    <t>FNAP_PA_THY_RA</t>
  </si>
  <si>
    <t>FNAP_PRJ_MNGR</t>
  </si>
  <si>
    <t>FNAP_PRJ_MNGR_EXC</t>
  </si>
  <si>
    <t>FNAP_PRJ_MNGR_SR</t>
  </si>
  <si>
    <t>FNAP_PT_EXP_PHYST</t>
  </si>
  <si>
    <t>FNAP_PT_EXP_RA</t>
  </si>
  <si>
    <t>FNAP_PT_THY_RA</t>
  </si>
  <si>
    <t>FNAP_RF_DESIGN_EN</t>
  </si>
  <si>
    <t>FNAP_RF_DESIGN_SR</t>
  </si>
  <si>
    <t>FNAP_RF_RA</t>
  </si>
  <si>
    <t>FNAP_RF_SCIENTIST</t>
  </si>
  <si>
    <t>FNAP_SYSTM_ADMIN</t>
  </si>
  <si>
    <t>FNAP_U_PA_EXP_PHYST</t>
  </si>
  <si>
    <t>FNAP_U_PA_EXP_RA</t>
  </si>
  <si>
    <t>FNAP_U_PA_THY_RA</t>
  </si>
  <si>
    <t>FNAP_U_PT_EXP_PHYST</t>
  </si>
  <si>
    <t>FNAP_U_PT_EXP_RA</t>
  </si>
  <si>
    <t>FNAP_U_PT_THY_RA</t>
  </si>
  <si>
    <t>FNAP_U_RF_RA</t>
  </si>
  <si>
    <t>FNAP_U_RF_SCIENTIST</t>
  </si>
  <si>
    <t>FNCD_ACCOUNTANT</t>
  </si>
  <si>
    <t>FNCD_AC_EXP_RA</t>
  </si>
  <si>
    <t>FNCD_AC_THY_PHYST</t>
  </si>
  <si>
    <t>FNCD_AC_THY_RA</t>
  </si>
  <si>
    <t>FNCD_ADMIN_SPPRT</t>
  </si>
  <si>
    <t>FNCD_APDEV_SYSTMAYST</t>
  </si>
  <si>
    <t>FNCD_ASIC_DESIGN_EN</t>
  </si>
  <si>
    <t>FNCD_ASIC_DESIGN_SR</t>
  </si>
  <si>
    <t>FNCD_CLERICAL</t>
  </si>
  <si>
    <t>FNCD_CM_WB_COORDNATR</t>
  </si>
  <si>
    <t>FNCD_CONST_COORDNATR</t>
  </si>
  <si>
    <t>FNCD_CP_PHYCS_DEVLPR</t>
  </si>
  <si>
    <t>FNCD_CRYO_EN</t>
  </si>
  <si>
    <t>FNCD_CRYO_SR</t>
  </si>
  <si>
    <t>FNCD_CTRL_SYSTM_EN</t>
  </si>
  <si>
    <t>FNCD_CTRL_SYSTM_SR</t>
  </si>
  <si>
    <t>FNCD_CT_SRVCS_SPCLST</t>
  </si>
  <si>
    <t>FNCD_DATABASE_AYST</t>
  </si>
  <si>
    <t>FNCD_DT_CNTR_OPERTNS</t>
  </si>
  <si>
    <t>FNCD_ELEC_DESIGNER</t>
  </si>
  <si>
    <t>FNCD_ELEC_DESIGN_EN</t>
  </si>
  <si>
    <t>FNCD_ELEC_DESIGN_SR</t>
  </si>
  <si>
    <t>FNCD_ELEC_DRAFTER</t>
  </si>
  <si>
    <t>FNCD_ELEC_TECH_MNGR</t>
  </si>
  <si>
    <t>FNCD_ELTN_DESIGN_EN</t>
  </si>
  <si>
    <t>FNCD_ELTN_DESIGN_SR</t>
  </si>
  <si>
    <t>FNCD_ELTN_TECH</t>
  </si>
  <si>
    <t>FNCD_ENGNRING_PHYST</t>
  </si>
  <si>
    <t>FNCD_FACILITIES_MGMT</t>
  </si>
  <si>
    <t>FNCD_FUNCTNAL_AYST</t>
  </si>
  <si>
    <t>FNCD_GENERAL_ADMIN</t>
  </si>
  <si>
    <t>FNCD_GENERAL_ESH</t>
  </si>
  <si>
    <t>FNCD_INTERLOCK_EN</t>
  </si>
  <si>
    <t>FNCD_INTERLOCK_SR</t>
  </si>
  <si>
    <t>FNAD_ASIC_DESIGN_SR</t>
  </si>
  <si>
    <t>FNAD_CLERICAL</t>
  </si>
  <si>
    <t>FNAD_CONST_COORDNATR</t>
  </si>
  <si>
    <t>FNAD_CONST_SAFETY</t>
  </si>
  <si>
    <t>FNAD_CRYO_DESIGNER</t>
  </si>
  <si>
    <t>FNAD_CRYO_EN</t>
  </si>
  <si>
    <t>FNAD_CRYO_SR</t>
  </si>
  <si>
    <t>FNAD_CRYO_TECH</t>
  </si>
  <si>
    <t>FNAD_CTRL_SYSTM_EN</t>
  </si>
  <si>
    <t>FNAD_CTRL_SYSTM_SR</t>
  </si>
  <si>
    <t>FNAD_CT_SRVCS_SPCLST</t>
  </si>
  <si>
    <t>FNAD_DATABASE_AYST</t>
  </si>
  <si>
    <t>FNAD_ELEC_ASMBY_TECH</t>
  </si>
  <si>
    <t>FNAD_ELEC_DESIGNER</t>
  </si>
  <si>
    <t>FNAD_ELEC_DESIGN_EN</t>
  </si>
  <si>
    <t>FNAD_ELEC_DESIGN_SR</t>
  </si>
  <si>
    <t>FNAD_ELEC_DRAFTER</t>
  </si>
  <si>
    <t>FNAD_ELEC_TASK_MNGR</t>
  </si>
  <si>
    <t>FNAD_ELEC_TECH</t>
  </si>
  <si>
    <t>FNAD_ELEC_TECH_MNGR</t>
  </si>
  <si>
    <t>FNAD_ELEC_TECH_SPVSR</t>
  </si>
  <si>
    <t>FNAD_ELTN_DESIGN_EN</t>
  </si>
  <si>
    <t>FNAD_ELTN_DESIGN_SR</t>
  </si>
  <si>
    <t>FNCD_PRJ_CTRL_LEAD</t>
  </si>
  <si>
    <t>FNCD_PRJ_CTRL_MNGR</t>
  </si>
  <si>
    <t>FNCD_PRJ_CTRL_SPCLST</t>
  </si>
  <si>
    <t>FNCD_PRJ_FINANCE</t>
  </si>
  <si>
    <t>FNCD_PRJ_MNGR</t>
  </si>
  <si>
    <t>FNCD_PRJ_MNGR_EXC</t>
  </si>
  <si>
    <t>FNCD_PRJ_MNGR_SR</t>
  </si>
  <si>
    <t>FNCD_PRJ_SPPRT</t>
  </si>
  <si>
    <t>FNCD_PROCUREMENT</t>
  </si>
  <si>
    <t>FNCD_PT_EXP_PHYST</t>
  </si>
  <si>
    <t>FNCD_PT_EXP_RA</t>
  </si>
  <si>
    <t>FNCD_PT_THY_PHYST</t>
  </si>
  <si>
    <t>FNCD_PT_THY_RA</t>
  </si>
  <si>
    <t>FNCD_PUBLIC_RELTIONS</t>
  </si>
  <si>
    <t>FNCD_RF_DESIGN_EN</t>
  </si>
  <si>
    <t>FNCD_RF_DESIGN_SR</t>
  </si>
  <si>
    <t>FNCD_SYSTM_ADMIN</t>
  </si>
  <si>
    <t>FNCD_TRAINING</t>
  </si>
  <si>
    <t>FNCD_U_GENERAL_ESH</t>
  </si>
  <si>
    <t>FNCD_U_PA_EXP_PHYST</t>
  </si>
  <si>
    <t>FNCD_U_PA_EXP_RA</t>
  </si>
  <si>
    <t>FNCD_U_PA_THY_RA</t>
  </si>
  <si>
    <t>FNCD_U_PROCUREMENT</t>
  </si>
  <si>
    <t>FNCD_U_PT_EXP_PHYST</t>
  </si>
  <si>
    <t>FNCD_U_PT_EXP_RA</t>
  </si>
  <si>
    <t>FNCD_U_PT_THY_PHYST</t>
  </si>
  <si>
    <t>FNCD_U_PT_THY_RA</t>
  </si>
  <si>
    <t>FNCD_WEB_APPS_DEVLPR</t>
  </si>
  <si>
    <t>FNES_ACCOUNTANT</t>
  </si>
  <si>
    <t>FNES_ADMIN_SPPRT</t>
  </si>
  <si>
    <t>FNES_CLERICAL</t>
  </si>
  <si>
    <t>FNES_CONST_SAFETY</t>
  </si>
  <si>
    <t>FNES_DATABASE_AYST</t>
  </si>
  <si>
    <t>FNES_DRIVER</t>
  </si>
  <si>
    <t>FNES_ELEC_DESIGN_EN</t>
  </si>
  <si>
    <t>FNES_ELEC_DESIGN_SR</t>
  </si>
  <si>
    <t>FNES_ELEC_SAFETY</t>
  </si>
  <si>
    <t>FNES_ELTN_DESIGN_EN</t>
  </si>
  <si>
    <t>FNES_ELTN_DESIGN_SR</t>
  </si>
  <si>
    <t>FNES_ELTN_TECH</t>
  </si>
  <si>
    <t>FNES_EMRGNCY_PLANNER</t>
  </si>
  <si>
    <t>FNES_ENVIRNMENTAL</t>
  </si>
  <si>
    <t>FNES_FACILITIES_MGMT</t>
  </si>
  <si>
    <t>FNES_GENERAL_ADMIN</t>
  </si>
  <si>
    <t>FNES_GENERAL_ESH</t>
  </si>
  <si>
    <t>FNES_INDSTRL_HYGT</t>
  </si>
  <si>
    <t>FNES_LABORTY_ANLYSIS</t>
  </si>
  <si>
    <t>FNES_OCCUP_NURSE</t>
  </si>
  <si>
    <t>FNES_OCCUP_PHYSICIAN</t>
  </si>
  <si>
    <t>FNES_OPERTNS_FINANCE</t>
  </si>
  <si>
    <t>FNES_PA_EXP_PHYST</t>
  </si>
  <si>
    <t>FNES_RAD_PRTECTON</t>
  </si>
  <si>
    <t>FNES_SAFETY</t>
  </si>
  <si>
    <t>FNES_SYSTM_ADMIN</t>
  </si>
  <si>
    <t>FNES_TRAINING</t>
  </si>
  <si>
    <t>FNES_U_CONST_SAFETY</t>
  </si>
  <si>
    <t>FNES_U_ENVIRNMENTAL</t>
  </si>
  <si>
    <t>FNES_U_GENERAL_ESH</t>
  </si>
  <si>
    <t>FNES_U_INDSTRL_HYGT</t>
  </si>
  <si>
    <t>FNES_U_RAD_PRTECTON</t>
  </si>
  <si>
    <t>FNES_U_SAFETY</t>
  </si>
  <si>
    <t>FNAD_U_CONST_SAFETY</t>
  </si>
  <si>
    <t>FNAD_U_GENERAL_ESH</t>
  </si>
  <si>
    <t>FNAD_U_PA_EXP_PHYST</t>
  </si>
  <si>
    <t>FNAD_U_PA_EXP_RA</t>
  </si>
  <si>
    <t>FNAD_U_PA_THY_RA</t>
  </si>
  <si>
    <t>FNAD_U_PROCUREMENT</t>
  </si>
  <si>
    <t>FNAD_U_PT_EXP_PHYST</t>
  </si>
  <si>
    <t>FNAD_U_PT_EXP_RA</t>
  </si>
  <si>
    <t>FNAD_U_PT_THY_RA</t>
  </si>
  <si>
    <t>FNAD_U_RAD_PRTECTON</t>
  </si>
  <si>
    <t>FNAD_U_RF_RA</t>
  </si>
  <si>
    <t>FNAD_U_RF_SCIENTIST</t>
  </si>
  <si>
    <t>FNAD_U_SAFETY</t>
  </si>
  <si>
    <t>FNAD_WEB_APPS_DEVLPR</t>
  </si>
  <si>
    <t>FNAP_AC_EXP_PHYST</t>
  </si>
  <si>
    <t>FNAP_AC_EXP_RA</t>
  </si>
  <si>
    <t>FNAP_AC_THY_PHYST</t>
  </si>
  <si>
    <t>FNAP_AC_THY_RA</t>
  </si>
  <si>
    <t>FNAP_ADMIN_SPPRT</t>
  </si>
  <si>
    <t>FNAP_ELEC_TECH_MNGR</t>
  </si>
  <si>
    <t>FNAP_ELTN_DESIGN_EN</t>
  </si>
  <si>
    <t>FNAP_ELTN_DESIGN_SR</t>
  </si>
  <si>
    <t>FNAP_ENGNRING_PHYST</t>
  </si>
  <si>
    <t>FNPD_ASIC_DESIGN_EN</t>
  </si>
  <si>
    <t>FNPD_ASIC_DESIGN_SR</t>
  </si>
  <si>
    <t>FNPD_BUILDING_SRVCS</t>
  </si>
  <si>
    <t>FNPD_CHEMIST</t>
  </si>
  <si>
    <t>FNPD_CLERICAL</t>
  </si>
  <si>
    <t>FNPD_CONST_COORDNATR</t>
  </si>
  <si>
    <t>FNPD_CP_PHYCS_DEVLPR</t>
  </si>
  <si>
    <t>FNPD_CRYO_EN</t>
  </si>
  <si>
    <t>FNPD_CRYO_SR</t>
  </si>
  <si>
    <t>FNPD_CRYO_TECH</t>
  </si>
  <si>
    <t>FNPD_CTRL_SYSTM_EN</t>
  </si>
  <si>
    <t>FNPD_CTRL_SYSTM_SR</t>
  </si>
  <si>
    <t>FNPD_CT_SRVCS_SPCLST</t>
  </si>
  <si>
    <t>FNPD_DATABASE_AYST</t>
  </si>
  <si>
    <t>FNPD_ELEC_ASMBY_TECH</t>
  </si>
  <si>
    <t>FNPD_ELEC_DESIGNER</t>
  </si>
  <si>
    <t>FNPD_ELEC_DESIGN_EN</t>
  </si>
  <si>
    <t>FNPD_ELEC_DESIGN_SR</t>
  </si>
  <si>
    <t>FNPD_ELEC_DRAFTER</t>
  </si>
  <si>
    <t>FNPD_ELEC_TASK_MNGR</t>
  </si>
  <si>
    <t>FNPD_ELEC_TECH</t>
  </si>
  <si>
    <t>FNPD_ELEC_TECH_MNGR</t>
  </si>
  <si>
    <t>FNPD_ELEC_TECH_SPVSR</t>
  </si>
  <si>
    <t>FNPD_ELTN_DESIGN_EN</t>
  </si>
  <si>
    <t>FNPD_ELTN_DESIGN_SR</t>
  </si>
  <si>
    <t>FNPD_ELTN_TECH</t>
  </si>
  <si>
    <t>FNPD_ENGNRING_PHYST</t>
  </si>
  <si>
    <t>FNPD_EXECUTIVE_DIRCT</t>
  </si>
  <si>
    <t>FNPD_FABRCATN_SPCLST</t>
  </si>
  <si>
    <t>FNPD_FACILITIES_MGMT</t>
  </si>
  <si>
    <t>FNPD_GENERAL_ADMIN</t>
  </si>
  <si>
    <t>FNPD_GENERAL_ESH</t>
  </si>
  <si>
    <t>FNPD_GEODEIST</t>
  </si>
  <si>
    <t>FNPD_HIGH_VAC_TECH</t>
  </si>
  <si>
    <t>FNPD_INSTRUMENT_TECH</t>
  </si>
  <si>
    <t>FNPD_INTERLOCK_EN</t>
  </si>
  <si>
    <t>FNPD_INTERLOCK_SR</t>
  </si>
  <si>
    <t>FNPD_MAGNT_DESIGN_EN</t>
  </si>
  <si>
    <t>FNPD_MAGNT_DESIGN_SR</t>
  </si>
  <si>
    <t>FNPD_MATRL_EN</t>
  </si>
  <si>
    <t>FNPD_MATRL_SR</t>
  </si>
  <si>
    <t>FNPD_MECH_ANLYSIS_EN</t>
  </si>
  <si>
    <t>FNPD_MECH_ANLYSIS_SR</t>
  </si>
  <si>
    <t>FNPD_MECH_ASMBY_TECH</t>
  </si>
  <si>
    <t>FNPD_MECH_DESIGNER</t>
  </si>
  <si>
    <t>FNPD_MECH_DESIGN_EN</t>
  </si>
  <si>
    <t>FNPD_MECH_DESIGN_SR</t>
  </si>
  <si>
    <t>FNPD_MECH_DRAFTER</t>
  </si>
  <si>
    <t>FNPD_MECH_TECH_MNGR</t>
  </si>
  <si>
    <t>FNPD_MECH_TECH_SPVSR</t>
  </si>
  <si>
    <t>FNPD_METROLOGIST</t>
  </si>
  <si>
    <t>FNPD_OPERTNS_FINANCE</t>
  </si>
  <si>
    <t>FNPD_PA_EXP_PHYST</t>
  </si>
  <si>
    <t>FNPD_PA_EXP_RA</t>
  </si>
  <si>
    <t>FNPD_PA_THY_PHYST</t>
  </si>
  <si>
    <t>FNPD_PA_THY_RA</t>
  </si>
  <si>
    <t>FNPD_PRCESS_CTRL_EN</t>
  </si>
  <si>
    <t>FNPD_PRCESS_CTRL_SR</t>
  </si>
  <si>
    <t>FNPD_PRJ_CTRL_LEAD</t>
  </si>
  <si>
    <t>FNCD_MAGNT_DESIGN_EN</t>
  </si>
  <si>
    <t>FNCD_MAGNT_DESIGN_SR</t>
  </si>
  <si>
    <t>FNCD_MATRL_EN</t>
  </si>
  <si>
    <t>FNCD_MATRL_SR</t>
  </si>
  <si>
    <t>FNCD_MATRL_SRVCS</t>
  </si>
  <si>
    <t>FNCD_MECH_ANLYSIS_EN</t>
  </si>
  <si>
    <t>FNCD_MECH_ANLYSIS_SR</t>
  </si>
  <si>
    <t>FNCD_MECH_DESIGNER</t>
  </si>
  <si>
    <t>FNCD_MECH_DESIGN_EN</t>
  </si>
  <si>
    <t>FNCD_MECH_DESIGN_SR</t>
  </si>
  <si>
    <t>FNCD_MECH_DRAFTER</t>
  </si>
  <si>
    <t>FNCD_MECH_TECH_MNGR</t>
  </si>
  <si>
    <t>FNCD_NETWORK_AYST</t>
  </si>
  <si>
    <t>FNCD_OPERTNS_FINANCE</t>
  </si>
  <si>
    <t>FNCD_PA_EXP_PHYST</t>
  </si>
  <si>
    <t>FNCD_PA_EXP_RA</t>
  </si>
  <si>
    <t>FNCD_PA_THY_RA</t>
  </si>
  <si>
    <t>FNCD_PC_CUSTM_SPPRT</t>
  </si>
  <si>
    <t>FNCD_PC_SCI_RESRCHER</t>
  </si>
  <si>
    <t>FNCD_PC_SECURTY_AYST</t>
  </si>
  <si>
    <t>FNCD_PC_SPPRT_ASSOCT</t>
  </si>
  <si>
    <t>FNCD_PRCESS_CTRL_EN</t>
  </si>
  <si>
    <t>FNCD_PRCESS_CTRL_SR</t>
  </si>
  <si>
    <t>FNPD_U_PT_THY_PHYST</t>
  </si>
  <si>
    <t>FNPD_U_PT_THY_RA</t>
  </si>
  <si>
    <t>FNPD_U_RAD_PRTECTON</t>
  </si>
  <si>
    <t>FNPD_U_SAFETY</t>
  </si>
  <si>
    <t>FNTD_ACCOUNTANT</t>
  </si>
  <si>
    <t>FNTD_AC_EXP_PHYST</t>
  </si>
  <si>
    <t>FNTD_AC_EXP_RA</t>
  </si>
  <si>
    <t>FNTD_AC_THY_PHYST</t>
  </si>
  <si>
    <t>FNTD_AC_THY_RA</t>
  </si>
  <si>
    <t>FNTD_ADMIN_SPPRT</t>
  </si>
  <si>
    <t>FNTD_APDEV_SYSTMAYST</t>
  </si>
  <si>
    <t>FNTD_ASIC_DESIGN_EN</t>
  </si>
  <si>
    <t>FNTD_ASIC_DESIGN_SR</t>
  </si>
  <si>
    <t>FNTD_CHEMIST</t>
  </si>
  <si>
    <t>FNTD_CLERICAL</t>
  </si>
  <si>
    <t>FNTD_CONST_COORDNATR</t>
  </si>
  <si>
    <t>FNTD_CONST_MNGR</t>
  </si>
  <si>
    <t>FNTD_CRYO_DESIGNER</t>
  </si>
  <si>
    <t>FNTD_CRYO_EN</t>
  </si>
  <si>
    <t>FNTD_CRYO_SR</t>
  </si>
  <si>
    <t>FNTD_CRYO_TECH</t>
  </si>
  <si>
    <t>FNTD_CTRL_SYSTM_EN</t>
  </si>
  <si>
    <t>FNTD_CTRL_SYSTM_SR</t>
  </si>
  <si>
    <t>FNTD_ELEC_ASMBY_TECH</t>
  </si>
  <si>
    <t>FNTD_ELEC_DESIGNER</t>
  </si>
  <si>
    <t>FNTD_ELEC_DESIGN_EN</t>
  </si>
  <si>
    <t>FNTD_ELEC_DESIGN_SR</t>
  </si>
  <si>
    <t>FNTD_ELEC_DRAFTER</t>
  </si>
  <si>
    <t>FNTD_ELEC_TECH</t>
  </si>
  <si>
    <t>FNTD_ELEC_TECH_MNGR</t>
  </si>
  <si>
    <t>FNTD_ELEC_TECH_SPVSR</t>
  </si>
  <si>
    <t>FNTD_ELTN_DESIGN_EN</t>
  </si>
  <si>
    <t>FNTD_ELTN_DESIGN_SR</t>
  </si>
  <si>
    <t>FNTD_ELTN_TECH</t>
  </si>
  <si>
    <t>FNTD_ENGNRING_PHYST</t>
  </si>
  <si>
    <t>FNTD_FABRCATN_SPCLST</t>
  </si>
  <si>
    <t>FNTD_FACILITIES_MGMT</t>
  </si>
  <si>
    <t>FNTD_GENERAL_ADMIN</t>
  </si>
  <si>
    <t>FNTD_GENERAL_ESH</t>
  </si>
  <si>
    <t>FNTD_HIGH_VAC_TECH</t>
  </si>
  <si>
    <t>FNTD_INSTRUMENT_TECH</t>
  </si>
  <si>
    <t>FNTD_INTERLOCK_EN</t>
  </si>
  <si>
    <t>FNTD_INTERLOCK_SR</t>
  </si>
  <si>
    <t>FNTD_MACHINIST</t>
  </si>
  <si>
    <t>FNTD_MAGNT_DESIGNER</t>
  </si>
  <si>
    <t>FNTD_MAGNT_DESIGN_EN</t>
  </si>
  <si>
    <t>FNTD_MAGNT_DESIGN_SR</t>
  </si>
  <si>
    <t>FNTD_MAGNT_RA</t>
  </si>
  <si>
    <t>FNTD_MAGNT_SCIENTIST</t>
  </si>
  <si>
    <t>FNTD_MATRL_EN</t>
  </si>
  <si>
    <t>FNTD_MATRL_RA</t>
  </si>
  <si>
    <t>FNTD_MATRL_SCIENTIST</t>
  </si>
  <si>
    <t>FNTD_MATRL_SR</t>
  </si>
  <si>
    <t>FNTD_MECH_ANLYSIS_EN</t>
  </si>
  <si>
    <t>FNTD_MECH_ANLYSIS_SR</t>
  </si>
  <si>
    <t>FNTD_MECH_ASMBY_TECH</t>
  </si>
  <si>
    <t>FNTD_MECH_DESIGNER</t>
  </si>
  <si>
    <t>FNTD_MECH_DESIGN_EN</t>
  </si>
  <si>
    <t>FNTD_MECH_DESIGN_SR</t>
  </si>
  <si>
    <t>FNTD_MECH_DRAFTER</t>
  </si>
  <si>
    <t>FNES_WASTE_MANAGEMNT</t>
  </si>
  <si>
    <t>FNFE_CFS_DESIGN_EN</t>
  </si>
  <si>
    <t>FNFE_CONST_COORDNATR</t>
  </si>
  <si>
    <t>FNOF_ADMIN_SPPRT</t>
  </si>
  <si>
    <t>FNOF_APDEV_SYSTMAYST</t>
  </si>
  <si>
    <t>FNOF_CT_SRVCS_SPCLST</t>
  </si>
  <si>
    <t>FNOF_FUNCTNAL_AYST</t>
  </si>
  <si>
    <t>FNOF_OPERTNS_FINANCE</t>
  </si>
  <si>
    <t>FNOF_PC_SCI_RESRCHER</t>
  </si>
  <si>
    <t>FNOF_PC_SECURTY_AYST</t>
  </si>
  <si>
    <t>FNOF_PRJ_MNGR</t>
  </si>
  <si>
    <t>FNOF_PRJ_MNGR_EXC</t>
  </si>
  <si>
    <t>FNOF_PRJ_MNGR_SR</t>
  </si>
  <si>
    <t>FNOF_PT_EXP_PHYST</t>
  </si>
  <si>
    <t>FNOF_PUBLIC_RELTIONS</t>
  </si>
  <si>
    <t>FNOF_U_PT_EXP_PHYST</t>
  </si>
  <si>
    <t>FNOF_WEB_APPS_DEVLPR</t>
  </si>
  <si>
    <t>FNPD_ACCOUNTANT</t>
  </si>
  <si>
    <t>FNPD_AC_EXP_RA</t>
  </si>
  <si>
    <t>FNPD_AC_SYSTM_SPCLST</t>
  </si>
  <si>
    <t>FNPD_AC_THY_RA</t>
  </si>
  <si>
    <t>FNPD_ADMIN_SPPRT</t>
  </si>
  <si>
    <t>FNPD_APDEV_SYSTMAYST</t>
  </si>
  <si>
    <t>FNTD_RF_DESIGN_EN</t>
  </si>
  <si>
    <t>FNTD_RF_DESIGN_SR</t>
  </si>
  <si>
    <t>FNTD_RF_RA</t>
  </si>
  <si>
    <t>FNTD_RF_SCIENTIST</t>
  </si>
  <si>
    <t>FNTD_SRF_TECH</t>
  </si>
  <si>
    <t>FNTD_TRAINING</t>
  </si>
  <si>
    <t>FNTD_U_GENERAL_ESH</t>
  </si>
  <si>
    <t>FNTD_U_MAG_SCIENTIST</t>
  </si>
  <si>
    <t>FNTD_U_MATRL_RA</t>
  </si>
  <si>
    <t>FNTD_U_PA_EXP_PHYST</t>
  </si>
  <si>
    <t>FNTD_U_PA_EXP_RA</t>
  </si>
  <si>
    <t>FNTD_U_PA_THY_RA</t>
  </si>
  <si>
    <t>FNTD_U_PROCUREMENT</t>
  </si>
  <si>
    <t>FNTD_U_PT_EXP_PHYST</t>
  </si>
  <si>
    <t>FNTD_U_PT_EXP_RA</t>
  </si>
  <si>
    <t>FNTD_U_PT_THY_RA</t>
  </si>
  <si>
    <t>FNTD_U_RF_RA</t>
  </si>
  <si>
    <t>FNTD_U_RF_SCIENTIST</t>
  </si>
  <si>
    <t>FNTD_WEB_APPS_DEVLPR</t>
  </si>
  <si>
    <t>FNTD_WELDER</t>
  </si>
  <si>
    <t>FN_S_PRJ_CTRL_ENTRY</t>
  </si>
  <si>
    <t>FN_S_PRJ_CTRL_MID</t>
  </si>
  <si>
    <t>FN_S_PRJ_CTRL_SR</t>
  </si>
  <si>
    <t>TM_BOILER</t>
  </si>
  <si>
    <t>TM_CARPENTER</t>
  </si>
  <si>
    <t>TM_CEMENT</t>
  </si>
  <si>
    <t>TM_DRIVER</t>
  </si>
  <si>
    <t>TM_DRIVER_SEMI</t>
  </si>
  <si>
    <t>TM_ELEC</t>
  </si>
  <si>
    <t>TM_INSULATOR</t>
  </si>
  <si>
    <t>TM_IRON</t>
  </si>
  <si>
    <t>TM_LABORER</t>
  </si>
  <si>
    <t>TM_MILL</t>
  </si>
  <si>
    <t>TM_OPER_CNST</t>
  </si>
  <si>
    <t>TM_PAINT</t>
  </si>
  <si>
    <t>TM_PLUMB</t>
  </si>
  <si>
    <t>TM_RIGGER</t>
  </si>
  <si>
    <t>TM_ROOF</t>
  </si>
  <si>
    <t>TM_SHEET</t>
  </si>
  <si>
    <t>TM_SPRINKLER</t>
  </si>
  <si>
    <t>TM_WELDER</t>
  </si>
  <si>
    <t>FY12</t>
  </si>
  <si>
    <t>FY13</t>
  </si>
  <si>
    <t>FY14</t>
  </si>
  <si>
    <t>FY15</t>
  </si>
  <si>
    <t>FY16</t>
  </si>
  <si>
    <t>FY17</t>
  </si>
  <si>
    <t>FY18</t>
  </si>
  <si>
    <t>Electrical Designer - Generic Univ</t>
  </si>
  <si>
    <t>Undergrad Student Uncosted - Generic Univ</t>
  </si>
  <si>
    <t>Magnet Research Associate</t>
  </si>
  <si>
    <t>RF Research Associate</t>
  </si>
  <si>
    <t>Particle-Astro Experimental Research Associate Uncost</t>
  </si>
  <si>
    <t>Particle Physics Experimental Research Associate Unco</t>
  </si>
  <si>
    <t>RF Research Associate Uncosted</t>
  </si>
  <si>
    <t>RF Scientist Uncosted</t>
  </si>
  <si>
    <t>Material Research Associate</t>
  </si>
  <si>
    <t>Material Scientist</t>
  </si>
  <si>
    <t>Magnet Scientist - Uncosted</t>
  </si>
  <si>
    <t>Material Research Associate Uncosted</t>
  </si>
  <si>
    <t>Boiler Maker</t>
  </si>
  <si>
    <t>Cement Mason</t>
  </si>
  <si>
    <t>Driver And Truck</t>
  </si>
  <si>
    <t>Driver And Semi Truck</t>
  </si>
  <si>
    <t>FNPD_PRJ_CTRL_MNGR</t>
  </si>
  <si>
    <t>FNPD_PRJ_CTRL_SPCLST</t>
  </si>
  <si>
    <t>FNPD_PRJ_FINANCE</t>
  </si>
  <si>
    <t>FNPD_PRJ_MNGR</t>
  </si>
  <si>
    <t>FNPD_PRJ_MNGR_EXC</t>
  </si>
  <si>
    <t>FNPD_PRJ_MNGR_SR</t>
  </si>
  <si>
    <t>FNPD_PRJ_SPPRT</t>
  </si>
  <si>
    <t>FNPD_PROCUREMENT</t>
  </si>
  <si>
    <t>FNPD_PT_EXP_PHYST</t>
  </si>
  <si>
    <t>FNPD_PT_EXP_RA</t>
  </si>
  <si>
    <t>FNPD_PT_THY_PHYST</t>
  </si>
  <si>
    <t>FNPD_PT_THY_RA</t>
  </si>
  <si>
    <t>FNPD_RAD_PRTECTON</t>
  </si>
  <si>
    <t>FNPD_SAFETY</t>
  </si>
  <si>
    <t>FNPD_SYSTM_ADMIN</t>
  </si>
  <si>
    <t>FNPD_TRAINING</t>
  </si>
  <si>
    <t>FNPD_U_GENERAL_ESH</t>
  </si>
  <si>
    <t>FNPD_U_PA_EXP_PHYST</t>
  </si>
  <si>
    <t>FNPD_U_PA_EXP_RA</t>
  </si>
  <si>
    <t>FNPD_U_PA_THY_PHYST</t>
  </si>
  <si>
    <t>FNPD_U_PA_THY_RA</t>
  </si>
  <si>
    <t>FNPD_U_PROCUREMENT</t>
  </si>
  <si>
    <t>FNPD_U_PT_EXP_PHYST</t>
  </si>
  <si>
    <t>FNPD_U_PT_EXP_RA</t>
  </si>
  <si>
    <r>
      <t xml:space="preserve">Predecessor Activity # (s)
within this BoE
</t>
    </r>
    <r>
      <rPr>
        <sz val="11"/>
        <color theme="0" tint="-0.499984740745262"/>
        <rFont val="Calibri"/>
        <family val="2"/>
        <scheme val="minor"/>
      </rPr>
      <t>(100, 110, 120, etc...)</t>
    </r>
  </si>
  <si>
    <r>
      <t xml:space="preserve">BoE Base Estimate (K$)
</t>
    </r>
    <r>
      <rPr>
        <sz val="11"/>
        <color theme="0" tint="-0.499984740745262"/>
        <rFont val="Calibri"/>
        <family val="2"/>
        <scheme val="minor"/>
      </rPr>
      <t>(Auto Populated)</t>
    </r>
  </si>
  <si>
    <t xml:space="preserve">Technical degradation leading to moderately compromised physics objectives. </t>
  </si>
  <si>
    <t>Technical degradation leading to severely compromised physics objectives.</t>
  </si>
  <si>
    <t>Technical degradation leading to severely compromised and unrecoverable physics objectives.</t>
  </si>
  <si>
    <r>
      <t xml:space="preserve">Use this table to determine the Risk </t>
    </r>
    <r>
      <rPr>
        <b/>
        <sz val="24"/>
        <color theme="1"/>
        <rFont val="Calibri"/>
        <family val="2"/>
        <scheme val="minor"/>
      </rPr>
      <t>Impact</t>
    </r>
    <r>
      <rPr>
        <sz val="24"/>
        <color theme="1"/>
        <rFont val="Calibri"/>
        <family val="2"/>
        <scheme val="minor"/>
      </rPr>
      <t xml:space="preserve"> in the OpportunitesRisks Workbook</t>
    </r>
  </si>
  <si>
    <r>
      <rPr>
        <sz val="24"/>
        <color theme="1"/>
        <rFont val="Calibri"/>
        <family val="2"/>
        <scheme val="minor"/>
      </rPr>
      <t xml:space="preserve"> Use this table to determine the Risk </t>
    </r>
    <r>
      <rPr>
        <b/>
        <sz val="24"/>
        <color theme="1"/>
        <rFont val="Calibri"/>
        <family val="2"/>
        <scheme val="minor"/>
      </rPr>
      <t>Severity</t>
    </r>
    <r>
      <rPr>
        <sz val="18"/>
        <color theme="1"/>
        <rFont val="Calibri"/>
        <family val="2"/>
        <scheme val="minor"/>
      </rPr>
      <t xml:space="preserve">
</t>
    </r>
    <r>
      <rPr>
        <sz val="16"/>
        <color theme="1"/>
        <rFont val="Calibri"/>
        <family val="2"/>
        <scheme val="minor"/>
      </rPr>
      <t>(Risk Severity is calcualted from the Risk Impact and Risk Probability in the below table)</t>
    </r>
  </si>
  <si>
    <r>
      <t xml:space="preserve">Severity
</t>
    </r>
    <r>
      <rPr>
        <sz val="9"/>
        <rFont val="Arial"/>
        <family val="2"/>
      </rPr>
      <t>(use pull-down menu - 
See Risk Matrix Worksheet)</t>
    </r>
  </si>
  <si>
    <r>
      <t xml:space="preserve">Impact
</t>
    </r>
    <r>
      <rPr>
        <sz val="10"/>
        <rFont val="Arial"/>
        <family val="2"/>
      </rPr>
      <t>(Use pull-down menu - 
See Risk Matrix Worksheet)</t>
    </r>
  </si>
  <si>
    <t>New ResourceID tables, new Resource ID format, new RiskOpporunity table updates, new RiskMatrix tables, added alternate funding, added M&amp;S overhead multiplier</t>
  </si>
  <si>
    <r>
      <t xml:space="preserve">Alternate Funding?
</t>
    </r>
    <r>
      <rPr>
        <sz val="11"/>
        <color theme="0" tint="-0.499984740745262"/>
        <rFont val="Calibri"/>
        <family val="2"/>
        <scheme val="minor"/>
      </rPr>
      <t>(use pull-down list)
(if none, leave blank)</t>
    </r>
  </si>
  <si>
    <t>Early Career</t>
  </si>
  <si>
    <t>GM2UNI_P_ELEC_DESIGNER</t>
  </si>
  <si>
    <t>GM2UNI_P_ELEC_EN</t>
  </si>
  <si>
    <t>GM2UNI_P_ELEC_TECH</t>
  </si>
  <si>
    <t>GM2UNI_P_MECH_DESIGNER</t>
  </si>
  <si>
    <t>GM2UNI_P_MECH_EN</t>
  </si>
  <si>
    <t>GM2UNI_P_MECH_TECH</t>
  </si>
  <si>
    <t>GM2UNI_P_PC_PROF</t>
  </si>
  <si>
    <t>GM2UNI_P_POSTDOC</t>
  </si>
  <si>
    <t>GM2UNI_P_SCIENTIST</t>
  </si>
  <si>
    <t>GM2UNI_U_GRAD_STUDENT</t>
  </si>
  <si>
    <t>FNTD_MECH_SYSTM_TECH</t>
  </si>
  <si>
    <t>FNTD_MECH_TECH_MNGR</t>
  </si>
  <si>
    <t>FNTD_MECH_TECH_SPVSR</t>
  </si>
  <si>
    <t>FNTD_OPERTNS_FINANCE</t>
  </si>
  <si>
    <t>FNTD_PA_EXP_PHYST</t>
  </si>
  <si>
    <t>FNTD_PA_EXP_RA</t>
  </si>
  <si>
    <t>FNTD_PA_THY_RA</t>
  </si>
  <si>
    <t>FNTD_PRCESS_CTRL_EN</t>
  </si>
  <si>
    <t>FNTD_PRCESS_CTRL_SR</t>
  </si>
  <si>
    <t>FNTD_PRJ_CTRL_LEAD</t>
  </si>
  <si>
    <t>FNTD_PRJ_CTRL_MNGR</t>
  </si>
  <si>
    <t>FNTD_PRJ_CTRL_SPCLST</t>
  </si>
  <si>
    <t>FNTD_PRJ_FINANCE</t>
  </si>
  <si>
    <t>FNTD_PRJ_MNGR</t>
  </si>
  <si>
    <t>FNTD_PRJ_MNGR_EXC</t>
  </si>
  <si>
    <t>FNTD_PRJ_MNGR_SR</t>
  </si>
  <si>
    <t>FNTD_PRJ_SPPRT</t>
  </si>
  <si>
    <t>FNTD_PROCUREMENT</t>
  </si>
  <si>
    <t>FNTD_PT_EXP_PHYST</t>
  </si>
  <si>
    <t>FNTD_PT_EXP_RA</t>
  </si>
  <si>
    <t>FNTD_PT_THY_RA</t>
  </si>
  <si>
    <t>FNTD_QC_TECHNICAL</t>
  </si>
  <si>
    <t>FNTD_QLTY_ASSRANCE</t>
  </si>
  <si>
    <t>GM2ANL_MAGNT_DESIGN_SR</t>
  </si>
  <si>
    <t>GM2ANL_MECH_ANLYSIS_EN</t>
  </si>
  <si>
    <t>GM2ANL_MECH_ANLYSIS_SR</t>
  </si>
  <si>
    <t>GM2ANL_MECH_ASMBY_TECH</t>
  </si>
  <si>
    <t>GM2ANL_MECH_DESIGN_EN</t>
  </si>
  <si>
    <t>GM2ANL_MECH_DESIGN_SR</t>
  </si>
  <si>
    <t>GM2ANL_MECH_DESIGNER</t>
  </si>
  <si>
    <t>GM2ANL_MECH_DRAFTER</t>
  </si>
  <si>
    <t>GM2ANL_MECH_TECH_MNGR</t>
  </si>
  <si>
    <t>GM2ANL_MECH_TECH_SPVSR</t>
  </si>
  <si>
    <t>GM2ANL_PRCESS_CTRL_EN</t>
  </si>
  <si>
    <t>GM2ANL_PRCESS_CTRL_SR</t>
  </si>
  <si>
    <t>GM2ANL_PT_EXP_PHYST</t>
  </si>
  <si>
    <t>GM2ANL_PT_EXP_RA</t>
  </si>
  <si>
    <t>GM2ANL_U_PT_EXP_PHYST</t>
  </si>
  <si>
    <t>GM2ANL_U_PT_EXP_RA</t>
  </si>
  <si>
    <t>GM2ANL_U_PT_THY_PHYST</t>
  </si>
  <si>
    <t>GM2ANL_U_PT_THY_RA</t>
  </si>
  <si>
    <t>GM2BNL_APDEV_SYSTMAYST</t>
  </si>
  <si>
    <t>GM2BNL_CP_PHYCS_DEVLPR</t>
  </si>
  <si>
    <t>GM2BNL_CT_SRVCS_SPCLST</t>
  </si>
  <si>
    <t>GM2BNL_CTRL_SYSTM_EN</t>
  </si>
  <si>
    <t>GM2BNL_CTRL_SYSTM_SR</t>
  </si>
  <si>
    <t>GM2BNL_ELEC_ASMBY_TECH</t>
  </si>
  <si>
    <t>GM2BNL_ELEC_DESIGN_EN</t>
  </si>
  <si>
    <t>GM2BNL_ELEC_DESIGN_SR</t>
  </si>
  <si>
    <t>GM2BNL_ELEC_DESIGNER</t>
  </si>
  <si>
    <t>GM2BNL_ELEC_DRAFTER</t>
  </si>
  <si>
    <t>GM2BNL_ELEC_TECH</t>
  </si>
  <si>
    <t>GM2BNL_ELEC_TECH_MNGR</t>
  </si>
  <si>
    <t>GM2BNL_ELTN_DESIGN_EN</t>
  </si>
  <si>
    <t>GM2BNL_ELTN_DESIGN_SR</t>
  </si>
  <si>
    <t>GM2BNL_ELTN_TECH</t>
  </si>
  <si>
    <t>GM2BNL_ENGNRING_PHYST</t>
  </si>
  <si>
    <t>GM2BNL_HIGH_VAC_TECH</t>
  </si>
  <si>
    <t>GM2BNL_INSTRUMENT_TECH</t>
  </si>
  <si>
    <t>GM2BNL_MAGNT_DESIGN_EN</t>
  </si>
  <si>
    <t>GM2BNL_MAGNT_DESIGN_SR</t>
  </si>
  <si>
    <t>GM2BNL_MECH_ANLYSIS_EN</t>
  </si>
  <si>
    <t>GM2BNL_MECH_ANLYSIS_SR</t>
  </si>
  <si>
    <t>GM2BNL_MECH_ASMBY_TECH</t>
  </si>
  <si>
    <t>GM2BNL_MECH_DESIGN_EN</t>
  </si>
  <si>
    <t>GM2BNL_MECH_DESIGN_SR</t>
  </si>
  <si>
    <t>GM2BNL_MECH_DESIGNER</t>
  </si>
  <si>
    <t>GM2BNL_MECH_DRAFTER</t>
  </si>
  <si>
    <t>GM2BNL_MECH_TECH_MNGR</t>
  </si>
  <si>
    <t>GM2BNL_MECH_TECH_SPVSR</t>
  </si>
  <si>
    <t>GM2BNL_PRCESS_CTRL_EN</t>
  </si>
  <si>
    <t>GM2BNL_PRCESS_CTRL_SR</t>
  </si>
  <si>
    <t>GM2BNL_PT_EXP_PHYST</t>
  </si>
  <si>
    <t>GM2BNL_PT_EXP_RA</t>
  </si>
  <si>
    <t>GM2BNL_U_PT_EXP_PHYST</t>
  </si>
  <si>
    <t>Electrician</t>
  </si>
  <si>
    <t>Insulator</t>
  </si>
  <si>
    <t>Iron Worker</t>
  </si>
  <si>
    <t>Laborer - General</t>
  </si>
  <si>
    <t>Millwright</t>
  </si>
  <si>
    <t>Equipment Operator</t>
  </si>
  <si>
    <t>Painter</t>
  </si>
  <si>
    <t>Plumber</t>
  </si>
  <si>
    <t>Rigger</t>
  </si>
  <si>
    <t>Roofer</t>
  </si>
  <si>
    <t>Sheet Metal Worker</t>
  </si>
  <si>
    <t>Sprinkler Fitter</t>
  </si>
  <si>
    <t>TM</t>
  </si>
  <si>
    <t>FN_MS_EXMP</t>
  </si>
  <si>
    <t>FN_MS_PASS</t>
  </si>
  <si>
    <t>FN_MS_STND</t>
  </si>
  <si>
    <t>FN_MS_TRVL</t>
  </si>
  <si>
    <t>FN_MS_INKIND</t>
  </si>
  <si>
    <t>M&amp;S Inkind</t>
  </si>
  <si>
    <t>Overheads</t>
  </si>
  <si>
    <r>
      <t xml:space="preserve">Overhead multiplier
</t>
    </r>
    <r>
      <rPr>
        <sz val="11"/>
        <color theme="0" tint="-0.499984740745262"/>
        <rFont val="Calibri"/>
        <family val="2"/>
        <scheme val="minor"/>
      </rPr>
      <t>(Automatically populated)</t>
    </r>
  </si>
  <si>
    <r>
      <t xml:space="preserve">Resource ID
</t>
    </r>
    <r>
      <rPr>
        <sz val="11"/>
        <color theme="0" tint="-0.499984740745262"/>
        <rFont val="Calibri"/>
        <family val="2"/>
        <scheme val="minor"/>
      </rPr>
      <t>(Use pull-down list)</t>
    </r>
  </si>
  <si>
    <t>Indirect for Base Estimate</t>
  </si>
  <si>
    <t>N ot Used</t>
  </si>
  <si>
    <r>
      <t xml:space="preserve">Alternatives:  </t>
    </r>
    <r>
      <rPr>
        <sz val="12"/>
        <color theme="1"/>
        <rFont val="Calibri"/>
        <family val="2"/>
        <scheme val="minor"/>
      </rPr>
      <t>Describe other options that were considered as part of the value engineering and why they were rejected.  Also describe alternatives that are still under consideration.</t>
    </r>
    <r>
      <rPr>
        <sz val="12"/>
        <color indexed="8"/>
        <rFont val="Calibri"/>
        <family val="2"/>
      </rPr>
      <t xml:space="preserve">  (Alt-Enter or Command-Alt-Enter for carriage return in cell)</t>
    </r>
    <phoneticPr fontId="27" type="noConversion"/>
  </si>
  <si>
    <r>
      <t>Known Dependencies from other WBS Entries:</t>
    </r>
    <r>
      <rPr>
        <sz val="12"/>
        <color theme="1"/>
        <rFont val="Calibri"/>
        <family val="2"/>
        <scheme val="minor"/>
      </rPr>
      <t xml:space="preserve">  Use this area to indicate important dependencies from other WBS elements.</t>
    </r>
    <r>
      <rPr>
        <sz val="12"/>
        <color indexed="8"/>
        <rFont val="Calibri"/>
        <family val="2"/>
      </rPr>
      <t xml:space="preserve"> 
(Alt-Enter or Command-Alt-Enter for carriage return in cell)</t>
    </r>
    <phoneticPr fontId="27" type="noConversion"/>
  </si>
  <si>
    <t xml:space="preserve">Provide additional information useful for reviewers to understand the scope, the costing and justifications. (Alt-Enter or Command-Alt-Enter for carriage return in cell)
</t>
    <phoneticPr fontId="27" type="noConversion"/>
  </si>
  <si>
    <t>Additional Background Information:</t>
    <phoneticPr fontId="27" type="noConversion"/>
  </si>
  <si>
    <t>GM2BNL_U_PT_EXP_RA</t>
  </si>
  <si>
    <t>GM2BNL_U_PT_THY_PHYST</t>
  </si>
  <si>
    <t>GM2BNL_U_PT_THY_RA</t>
  </si>
  <si>
    <t>GM2ANL</t>
  </si>
  <si>
    <t>GM2BNL</t>
  </si>
  <si>
    <t>GM2UNI</t>
  </si>
  <si>
    <t>New ResourceID labor items for non-Fermilab sources.</t>
  </si>
  <si>
    <t>Made error handling more robust</t>
  </si>
  <si>
    <t>GM2UNI_U_POSTDOC</t>
  </si>
  <si>
    <t>GM2UNI_U_SCIENTIST</t>
  </si>
  <si>
    <t>GM2UNI_U_UGRAD_STUDENT</t>
  </si>
  <si>
    <t>GM2ANL_APDEV_SYSTMAYST</t>
  </si>
  <si>
    <t>GM2ANL_CP_PHYCS_DEVLPR</t>
  </si>
  <si>
    <t>GM2ANL_CT_SRVCS_SPCLST</t>
  </si>
  <si>
    <t>GM2ANL_CTRL_SYSTM_EN</t>
  </si>
  <si>
    <t>GM2ANL_CTRL_SYSTM_SR</t>
  </si>
  <si>
    <t>GM2ANL_ELEC_ASMBY_TECH</t>
  </si>
  <si>
    <t>GM2ANL_ELEC_DESIGN_EN</t>
  </si>
  <si>
    <t>GM2ANL_ELEC_DESIGN_SR</t>
  </si>
  <si>
    <t>GM2ANL_ELEC_DESIGNER</t>
  </si>
  <si>
    <t>GM2ANL_ELEC_DRAFTER</t>
  </si>
  <si>
    <t>GM2ANL_ELEC_TECH</t>
  </si>
  <si>
    <t>GM2ANL_ELEC_TECH_MNGR</t>
  </si>
  <si>
    <t>GM2ANL_ELTN_DESIGN_EN</t>
  </si>
  <si>
    <t>GM2ANL_ELTN_DESIGN_SR</t>
  </si>
  <si>
    <t>GM2ANL_ELTN_TECH</t>
  </si>
  <si>
    <t>GM2ANL_ENGNRING_PHYST</t>
  </si>
  <si>
    <t>GM2ANL_HIGH_VAC_TECH</t>
  </si>
  <si>
    <t>GM2ANL_INSTRUMENT_TECH</t>
  </si>
  <si>
    <t>GM2ANL_MAGNT_DESIGN_EN</t>
  </si>
  <si>
    <t>University</t>
  </si>
  <si>
    <t>Intl In-Kind</t>
  </si>
  <si>
    <t>Other (add note)</t>
  </si>
  <si>
    <t>GM2UNI_U_ELEC_DESIGNER</t>
  </si>
  <si>
    <t>GM2UNI_U_ELEC_EN</t>
  </si>
  <si>
    <t>GM2UNI_U_ELEC_TECH</t>
  </si>
  <si>
    <t>GM2UNI_U_MECH_DESIGNER</t>
  </si>
  <si>
    <t>GM2UNI_U_MECH_EN</t>
  </si>
  <si>
    <t>GM2UNI_U_MECH_TECH</t>
  </si>
  <si>
    <t>GM2UNI_U_PC_PROF</t>
  </si>
  <si>
    <t>Electrical Designer Uncosted - Generic Univ</t>
  </si>
  <si>
    <t>Electrical Engineer Uncosted - Generic Univ</t>
  </si>
  <si>
    <t>Electrical Technician Uncosted - Generic Univ</t>
  </si>
  <si>
    <t>Mechanical Designer Uncosted - Generic Univ</t>
  </si>
  <si>
    <t>Mechanical Engineer Uncosted - Generic Univ</t>
  </si>
  <si>
    <t>Mechanical Technician Uncosted - Generic Univ</t>
  </si>
  <si>
    <t>Computer Professional Uncosted - Generic Univ</t>
  </si>
  <si>
    <t>Hourly Labor Estimates (Some of these labor types could be assessed as M&amp;S from the project perspective):</t>
  </si>
  <si>
    <t>M&amp;S Cost Estimate (Do not double-enter any labor M&amp;S reported in above table):</t>
  </si>
  <si>
    <t>Date Scheduler Authorized to Enter Activities into RLS (change log begins):</t>
  </si>
  <si>
    <t>Chris Polly</t>
  </si>
  <si>
    <t>Added change log, changed several description fields to add clarification, added some alternate funding sources, allowed for uncosted technical effort from university grants</t>
  </si>
  <si>
    <t>X_01</t>
  </si>
  <si>
    <t>To be specified</t>
  </si>
  <si>
    <t>X_02</t>
  </si>
  <si>
    <t>X_03</t>
  </si>
  <si>
    <t>X_04</t>
  </si>
  <si>
    <t>X_05</t>
  </si>
  <si>
    <t>X_06</t>
  </si>
  <si>
    <t>X_07</t>
  </si>
  <si>
    <t>X_08</t>
  </si>
  <si>
    <t>X_09</t>
  </si>
  <si>
    <t>X_10</t>
  </si>
  <si>
    <t>X_11</t>
  </si>
  <si>
    <t>X_12</t>
  </si>
  <si>
    <t>X_13</t>
  </si>
  <si>
    <t>X_14</t>
  </si>
  <si>
    <t>X_15</t>
  </si>
  <si>
    <t>X_16</t>
  </si>
  <si>
    <t>X_17</t>
  </si>
  <si>
    <t>X_18</t>
  </si>
  <si>
    <t>X_19</t>
  </si>
  <si>
    <t>X_20</t>
  </si>
  <si>
    <t>X_21</t>
  </si>
  <si>
    <t>X_22</t>
  </si>
  <si>
    <t>X_23</t>
  </si>
  <si>
    <t>X_24</t>
  </si>
  <si>
    <t>X_25</t>
  </si>
  <si>
    <t>X_26</t>
  </si>
  <si>
    <t>X_27</t>
  </si>
  <si>
    <t>X_28</t>
  </si>
  <si>
    <t>X_29</t>
  </si>
  <si>
    <t>X_30</t>
  </si>
  <si>
    <t>X</t>
  </si>
  <si>
    <t>Date Created</t>
  </si>
  <si>
    <t>Boston Electronics Design Engineer</t>
  </si>
  <si>
    <t>Duration 
(working days)</t>
  </si>
  <si>
    <t>P6 Activity #</t>
  </si>
  <si>
    <t>P6 Activirty #</t>
  </si>
  <si>
    <t xml:space="preserve"> </t>
  </si>
  <si>
    <t xml:space="preserve">Description (added activity, activity no longer used, added 20 hours of &lt;resource ID&gt; labor to activity, added &lt;Item Description&gt; M&amp;S item to activity, added/deleted predecessor to activity, changed estimat type for activity, changed funding source, etc.) </t>
  </si>
  <si>
    <r>
      <t xml:space="preserve">Base Estimate 
(FY13 $K)
</t>
    </r>
    <r>
      <rPr>
        <sz val="11"/>
        <color theme="0" tint="-0.499984740745262"/>
        <rFont val="Calibri"/>
        <family val="2"/>
        <scheme val="minor"/>
      </rPr>
      <t>{Enter without $ or K}</t>
    </r>
  </si>
  <si>
    <r>
      <t xml:space="preserve">On-project Costs
Base + Contingency + Overhead (FY13 $K)
</t>
    </r>
    <r>
      <rPr>
        <sz val="11"/>
        <color theme="0" tint="-0.499984740745262"/>
        <rFont val="Calibri"/>
        <family val="2"/>
        <scheme val="minor"/>
      </rPr>
      <t>{Calculated}</t>
    </r>
  </si>
  <si>
    <r>
      <t xml:space="preserve">On-project Costs
Base + Contingency + Overhead (FY14 $K)
</t>
    </r>
    <r>
      <rPr>
        <sz val="11"/>
        <color theme="0" tint="-0.499984740745262"/>
        <rFont val="Calibri"/>
        <family val="2"/>
        <scheme val="minor"/>
      </rPr>
      <t>{Calculated}</t>
    </r>
  </si>
  <si>
    <r>
      <t xml:space="preserve">On-project Costs
Base + Contingency + Overhead (FY15 $K)
</t>
    </r>
    <r>
      <rPr>
        <sz val="11"/>
        <color theme="0" tint="-0.499984740745262"/>
        <rFont val="Calibri"/>
        <family val="2"/>
        <scheme val="minor"/>
      </rPr>
      <t>{Calculated}</t>
    </r>
  </si>
  <si>
    <t>On-Project
Base + Contingecy Labor 
($K)</t>
  </si>
  <si>
    <t>On-Project Base + Contingency Labor &amp; M&amp;S
($K)</t>
  </si>
  <si>
    <r>
      <t xml:space="preserve">On-project costs
</t>
    </r>
    <r>
      <rPr>
        <sz val="11"/>
        <rFont val="Calibri"/>
        <family val="2"/>
        <scheme val="minor"/>
      </rPr>
      <t xml:space="preserve">Base + Contingency BoE(K$)
</t>
    </r>
    <r>
      <rPr>
        <sz val="11"/>
        <color theme="0" tint="-0.499984740745262"/>
        <rFont val="Calibri"/>
        <family val="2"/>
        <scheme val="minor"/>
      </rPr>
      <t>{Calculated FY13}</t>
    </r>
  </si>
  <si>
    <r>
      <t xml:space="preserve">On-project costs
</t>
    </r>
    <r>
      <rPr>
        <sz val="11"/>
        <rFont val="Calibri"/>
        <family val="2"/>
        <scheme val="minor"/>
      </rPr>
      <t xml:space="preserve">Base + Contingency BoE(K$)
</t>
    </r>
    <r>
      <rPr>
        <sz val="11"/>
        <color theme="0" tint="-0.499984740745262"/>
        <rFont val="Calibri"/>
        <family val="2"/>
        <scheme val="minor"/>
      </rPr>
      <t>{Calculated FY14}</t>
    </r>
  </si>
  <si>
    <r>
      <t xml:space="preserve">On-project costs
</t>
    </r>
    <r>
      <rPr>
        <sz val="11"/>
        <rFont val="Calibri"/>
        <family val="2"/>
        <scheme val="minor"/>
      </rPr>
      <t xml:space="preserve">Base + Contingency BoE(K$)
</t>
    </r>
    <r>
      <rPr>
        <sz val="11"/>
        <color theme="0" tint="-0.499984740745262"/>
        <rFont val="Calibri"/>
        <family val="2"/>
        <scheme val="minor"/>
      </rPr>
      <t>{Calculated FY15}</t>
    </r>
  </si>
  <si>
    <r>
      <t>BoE Pay Rate</t>
    </r>
    <r>
      <rPr>
        <sz val="11"/>
        <rFont val="Calibri"/>
        <family val="2"/>
      </rPr>
      <t xml:space="preserve"> </t>
    </r>
    <r>
      <rPr>
        <sz val="11"/>
        <rFont val="Calibri"/>
        <family val="2"/>
        <scheme val="minor"/>
      </rPr>
      <t xml:space="preserve">(FY14 $/hr)
</t>
    </r>
    <r>
      <rPr>
        <sz val="11"/>
        <color indexed="23"/>
        <rFont val="Calibri"/>
        <family val="2"/>
      </rPr>
      <t>(From lookup table)</t>
    </r>
  </si>
  <si>
    <r>
      <t>BoE Pay Rate</t>
    </r>
    <r>
      <rPr>
        <sz val="11"/>
        <rFont val="Calibri"/>
        <family val="2"/>
      </rPr>
      <t xml:space="preserve"> </t>
    </r>
    <r>
      <rPr>
        <sz val="11"/>
        <rFont val="Calibri"/>
        <family val="2"/>
        <scheme val="minor"/>
      </rPr>
      <t xml:space="preserve">(FY15 $/hr)
</t>
    </r>
    <r>
      <rPr>
        <sz val="11"/>
        <color indexed="23"/>
        <rFont val="Calibri"/>
        <family val="2"/>
      </rPr>
      <t>(From lookup table)</t>
    </r>
  </si>
  <si>
    <t>Change M&amp;S OH factor for travel to 1.17, fixed a couple of incorrect column references in the M&amp;S table (now total down column correctly), clarified FY13/14/15 dollar headings</t>
  </si>
  <si>
    <t>GM2-doc-712</t>
  </si>
  <si>
    <t>476.02.04.03.05</t>
  </si>
  <si>
    <t>Instrumentation: Wall Current Monitors</t>
  </si>
  <si>
    <t>Description/Technical Objective/Scope:  This L5 element includes design, repurposing, fabrication and installation of Wall Current Monitors and associated electronics used to measure low intensity secondary beam currents downstream of the target starting in the M2 line and ending in the g-2 line.
Deliverables: Electronics, hardware
Interfaces/Relationships: Beamlines</t>
  </si>
  <si>
    <t>The priliminary design will explore the viability of using the Mu2e M4 line design Wall Current Monitor for g-2 operations.</t>
  </si>
  <si>
    <t>install Wall Current Monitors</t>
  </si>
  <si>
    <t>Project Oversight</t>
  </si>
  <si>
    <t>Install Prototype</t>
  </si>
  <si>
    <t>Perform Beam Tests</t>
  </si>
  <si>
    <t>Analyze Prototype Performance</t>
  </si>
  <si>
    <t>Finalize Design</t>
  </si>
  <si>
    <t>Procure cables</t>
  </si>
  <si>
    <t xml:space="preserve">Develop Prototype Electronics </t>
  </si>
  <si>
    <t>Analyze the performance of system - hardware, electronics, &amp; software</t>
  </si>
  <si>
    <t>Build Readout Electronics</t>
  </si>
  <si>
    <t>Install Front End</t>
  </si>
  <si>
    <t>Make any necessary changes to system design - hardware, electronics, &amp; software</t>
  </si>
  <si>
    <t>Procure and build front-end readout and necessary infrastructure (crate, cpu, etc)</t>
  </si>
  <si>
    <t>Finalize Control Software</t>
  </si>
  <si>
    <t>Estimate 50 hours of Peter's time</t>
  </si>
  <si>
    <t>2months programmer, 2 months</t>
  </si>
  <si>
    <t>2 months</t>
  </si>
  <si>
    <t>Model detector changes</t>
  </si>
  <si>
    <t>Perform Microwave Studio analysis to improve detector performance</t>
  </si>
  <si>
    <t>2 months - Peter (80 hours), Ning (120 hours), Programmer (120 hours)</t>
  </si>
  <si>
    <t>2 months - Randy (320 hours)</t>
  </si>
  <si>
    <t>2 months - MechE (40 hours), drafter (80 hours), Ning (40), Programmer (160)</t>
  </si>
  <si>
    <t>$8 per foot, 2 cables per detector</t>
  </si>
  <si>
    <t>(crate, cpu, digitizer - $15k per location), testing (80 hours tech, 40 hours ee)</t>
  </si>
  <si>
    <t>Vacuum Certification (? Vacuum tech), Install (mech tech - 8hrs?), Alignment (tech - 8 hrs?), Cable termination (4 hours - tech) all per detector</t>
  </si>
  <si>
    <t>tech (16 hours per detector) - install and cable up system</t>
  </si>
  <si>
    <t>Programmer (20 hours per installation) - verify system operation</t>
  </si>
  <si>
    <t>Start of Implementation</t>
  </si>
  <si>
    <t>Start of Preliminary Design</t>
  </si>
  <si>
    <t>110, 120</t>
  </si>
  <si>
    <t>Start of Final Design</t>
  </si>
  <si>
    <t>310, 320</t>
  </si>
  <si>
    <t>ELEC_DESIGN_SR</t>
  </si>
  <si>
    <t>20 hours of Peter's time</t>
  </si>
  <si>
    <t>ELEC_DESIGN_EN</t>
  </si>
  <si>
    <t>CTRL_SYSTM_EN</t>
  </si>
  <si>
    <t>AC_EXP_PHYST</t>
  </si>
  <si>
    <t>MECH_DESIGN_EN</t>
  </si>
  <si>
    <t>MECH_DRAFTER</t>
  </si>
  <si>
    <t>ELTN_DESIGN_EN</t>
  </si>
  <si>
    <t>20 hours (Peter)</t>
  </si>
  <si>
    <t>540, 550</t>
  </si>
  <si>
    <t>ELEC_TECH</t>
  </si>
  <si>
    <t>Assume 2 detectors</t>
  </si>
  <si>
    <t>Assemble Wall Current Monitors</t>
  </si>
  <si>
    <t>Assemble each detector</t>
  </si>
  <si>
    <t>Procure Wall Current Monitors</t>
  </si>
  <si>
    <t>Procure all necessary components</t>
  </si>
  <si>
    <t>6 months - procure parts (tech 60hrs, $40k per detector), machine shop (360 hours per detector), stands ($2k per detector), pcb ($1k per detector)</t>
  </si>
  <si>
    <t>assembly (40 hours per detector tech)</t>
  </si>
  <si>
    <t>MECH_ASMBY_TECH</t>
  </si>
  <si>
    <t>MECH_SYSTM_TECH</t>
  </si>
  <si>
    <t>Alignment?</t>
  </si>
  <si>
    <t>Pickup components</t>
  </si>
  <si>
    <t>Printed Circuit Boards</t>
  </si>
  <si>
    <t>Stands</t>
  </si>
  <si>
    <t>Cables</t>
  </si>
  <si>
    <t>Assume 4 cables at 150' each</t>
  </si>
  <si>
    <t>Crate, Cpu, Digitizer</t>
  </si>
  <si>
    <t>Assume 2 crates</t>
  </si>
  <si>
    <t>ELTN_DESIGN_SR</t>
  </si>
  <si>
    <t>Machine Shop</t>
  </si>
  <si>
    <t>360 hours?</t>
  </si>
  <si>
    <t>ENGNRING_PHYST</t>
  </si>
  <si>
    <t xml:space="preserve">(ACD) Coordination and oversight of activities associated with the preliminary design   
</t>
  </si>
  <si>
    <t>(ACD) Install prototype detector in pbar - detector, stand, cables</t>
  </si>
  <si>
    <t>(ACD) Develop and install prototype readout system - electronics and software</t>
  </si>
  <si>
    <t>(ACD) Coordination and oversight of activities associated with the preliminary design   
Peform dedicated beam tests to evaluate system performance</t>
  </si>
  <si>
    <t xml:space="preserve">Ion Chambers are the alternative intensity measuring device.  WCM is preferred as it is less destructive to the beam; however, the cost is greater. </t>
  </si>
  <si>
    <t>Predecessors:   None</t>
  </si>
  <si>
    <t>Successors:   Completed before beam is sent to g-2.</t>
  </si>
  <si>
    <t>Do not implement WCM's in the M3 line and Delivery Ring.  Instead rely on ion chambers to obtain beam intensity information.</t>
  </si>
  <si>
    <t>$0K</t>
  </si>
  <si>
    <t>New prototype Mu2e WCM, used to measure M4 line spill,  should be able to measure 2e7 g-2 secondary beam, but this has to be verified with beam studies.</t>
  </si>
  <si>
    <t>The newly designed WCM cannot measure the g-2 secondary beam intensity.</t>
  </si>
  <si>
    <t>WCM cannot measure secondary beam.</t>
  </si>
  <si>
    <t>WCM provides a non-destructive option for measuring beam intensity.</t>
  </si>
  <si>
    <t>If we can get the cost of the WCM monitor down to the range of the ion chamber and if we can measure beam down to the 2e7 range, then the WCM would be a viable replacement for the more disruptive ion chamber.</t>
  </si>
  <si>
    <t>WCM replaces the ion chamber for measuring low intensity secondary beam in g-2 operations.</t>
  </si>
  <si>
    <t>Implement WCM instead of IC.</t>
  </si>
  <si>
    <t xml:space="preserve">Coordination and oversight of activities associated with the final design   </t>
  </si>
  <si>
    <t xml:space="preserve">Coordination and oversight of activities associated implementation  </t>
  </si>
  <si>
    <t>Procure controls and signal cables.</t>
  </si>
  <si>
    <t>Install Wall Current Monitors in final locations.</t>
  </si>
  <si>
    <t>Install the service building front end that interfaces the WCM to the control system.</t>
  </si>
  <si>
    <t>Finalize controls software that interface hardware.</t>
  </si>
  <si>
    <t xml:space="preserve">Implemenation includes building and installing the wall current monitors.
</t>
  </si>
  <si>
    <t xml:space="preserve">The final design will make the final determination on the viability of using the Mu2e M4 line Wall Current Monitor design for g-2 operations.
</t>
  </si>
  <si>
    <t>Contributing Authors</t>
  </si>
  <si>
    <t>Nathan Eddy, Peter Prieto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</si>
</sst>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164" formatCode="&quot;$&quot;#,##0.00\K"/>
    <numFmt numFmtId="165" formatCode="&quot;$&quot;#,##0.00"/>
    <numFmt numFmtId="166" formatCode="&quot;$&quot;#,##0"/>
    <numFmt numFmtId="167" formatCode="&quot;$&quot;###0.00\K"/>
  </numFmts>
  <fonts count="38" x14ac:knownFonts="1">
    <font>
      <sz val="11"/>
      <color theme="1"/>
      <name val="Calibri"/>
      <family val="2"/>
      <scheme val="minor"/>
    </font>
    <font>
      <sz val="12"/>
      <color theme="1"/>
      <name val="Calibri"/>
      <family val="2"/>
      <scheme val="minor"/>
    </font>
    <font>
      <sz val="18"/>
      <color theme="1"/>
      <name val="Calibri"/>
      <family val="2"/>
      <scheme val="minor"/>
    </font>
    <font>
      <sz val="20"/>
      <color theme="1"/>
      <name val="Calibri"/>
      <family val="2"/>
      <scheme val="minor"/>
    </font>
    <font>
      <sz val="16"/>
      <color theme="1"/>
      <name val="Calibri"/>
      <family val="2"/>
      <scheme val="minor"/>
    </font>
    <font>
      <sz val="11"/>
      <color theme="0" tint="-0.499984740745262"/>
      <name val="Calibri"/>
      <family val="2"/>
      <scheme val="minor"/>
    </font>
    <font>
      <sz val="14"/>
      <color theme="1"/>
      <name val="Calibri"/>
      <family val="2"/>
      <scheme val="minor"/>
    </font>
    <font>
      <sz val="10"/>
      <color theme="1"/>
      <name val="Calibri"/>
      <family val="2"/>
      <scheme val="minor"/>
    </font>
    <font>
      <sz val="11"/>
      <name val="Calibri"/>
      <family val="2"/>
      <scheme val="minor"/>
    </font>
    <font>
      <b/>
      <sz val="11"/>
      <color theme="1"/>
      <name val="Calibri"/>
      <family val="2"/>
      <scheme val="minor"/>
    </font>
    <font>
      <sz val="10"/>
      <color indexed="8"/>
      <name val="Arial"/>
      <family val="2"/>
    </font>
    <font>
      <b/>
      <sz val="12"/>
      <name val="Arial"/>
      <family val="2"/>
    </font>
    <font>
      <b/>
      <sz val="16"/>
      <color theme="1"/>
      <name val="Calibri"/>
      <family val="2"/>
      <scheme val="minor"/>
    </font>
    <font>
      <sz val="10"/>
      <name val="Arial"/>
      <family val="2"/>
    </font>
    <font>
      <sz val="11"/>
      <color theme="4" tint="-0.249977111117893"/>
      <name val="Calibri"/>
      <family val="2"/>
      <scheme val="minor"/>
    </font>
    <font>
      <sz val="8"/>
      <color theme="0" tint="-0.249977111117893"/>
      <name val="Calibri"/>
      <family val="2"/>
      <scheme val="minor"/>
    </font>
    <font>
      <sz val="8"/>
      <color theme="0" tint="-0.499984740745262"/>
      <name val="Calibri"/>
      <family val="2"/>
      <scheme val="minor"/>
    </font>
    <font>
      <sz val="12"/>
      <color theme="1"/>
      <name val="Calibri"/>
      <family val="2"/>
      <scheme val="minor"/>
    </font>
    <font>
      <sz val="11"/>
      <color theme="0"/>
      <name val="Calibri"/>
      <family val="2"/>
      <scheme val="minor"/>
    </font>
    <font>
      <sz val="9"/>
      <name val="Arial"/>
      <family val="2"/>
    </font>
    <font>
      <b/>
      <sz val="11"/>
      <color indexed="8"/>
      <name val="Times New Roman"/>
      <family val="1"/>
    </font>
    <font>
      <sz val="11"/>
      <color indexed="8"/>
      <name val="Times New Roman"/>
      <family val="1"/>
    </font>
    <font>
      <b/>
      <sz val="14"/>
      <color indexed="8"/>
      <name val="Times New Roman"/>
      <family val="1"/>
    </font>
    <font>
      <sz val="14"/>
      <color indexed="8"/>
      <name val="Times New Roman"/>
      <family val="1"/>
    </font>
    <font>
      <b/>
      <sz val="16"/>
      <color indexed="8"/>
      <name val="Times New Roman"/>
      <family val="1"/>
    </font>
    <font>
      <sz val="24"/>
      <color theme="1"/>
      <name val="Calibri"/>
      <family val="2"/>
      <scheme val="minor"/>
    </font>
    <font>
      <b/>
      <sz val="24"/>
      <color theme="1"/>
      <name val="Calibri"/>
      <family val="2"/>
      <scheme val="minor"/>
    </font>
    <font>
      <sz val="8"/>
      <name val="Verdana"/>
      <family val="2"/>
    </font>
    <font>
      <sz val="12"/>
      <color indexed="8"/>
      <name val="Calibri"/>
      <family val="2"/>
    </font>
    <font>
      <sz val="11"/>
      <color indexed="8"/>
      <name val="Calibri"/>
      <family val="2"/>
    </font>
    <font>
      <sz val="16"/>
      <color indexed="8"/>
      <name val="Calibri"/>
      <family val="2"/>
    </font>
    <font>
      <sz val="11"/>
      <name val="Calibri"/>
      <family val="2"/>
    </font>
    <font>
      <sz val="10"/>
      <color indexed="8"/>
      <name val="Calibri"/>
      <family val="2"/>
    </font>
    <font>
      <sz val="11"/>
      <color indexed="23"/>
      <name val="Calibri"/>
      <family val="2"/>
    </font>
    <font>
      <sz val="14"/>
      <color indexed="8"/>
      <name val="Calibri"/>
      <family val="2"/>
    </font>
    <font>
      <u/>
      <sz val="11"/>
      <color theme="10"/>
      <name val="Calibri"/>
      <family val="2"/>
      <scheme val="minor"/>
    </font>
    <font>
      <u/>
      <sz val="11"/>
      <color theme="11"/>
      <name val="Calibri"/>
      <family val="2"/>
      <scheme val="minor"/>
    </font>
    <font>
      <sz val="11"/>
      <color rgb="FF000000"/>
      <name val="Calibri"/>
      <family val="2"/>
      <scheme val="minor"/>
    </font>
  </fonts>
  <fills count="1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99"/>
        <bgColor indexed="64"/>
      </patternFill>
    </fill>
    <fill>
      <patternFill patternType="solid">
        <fgColor rgb="FFFF0000"/>
        <bgColor indexed="64"/>
      </patternFill>
    </fill>
    <fill>
      <patternFill patternType="solid">
        <fgColor rgb="FFF3F3F3"/>
        <bgColor indexed="64"/>
      </patternFill>
    </fill>
    <fill>
      <patternFill patternType="solid">
        <fgColor rgb="FFE6E6E6"/>
        <bgColor indexed="64"/>
      </patternFill>
    </fill>
    <fill>
      <patternFill patternType="solid">
        <fgColor rgb="FF00FF00"/>
        <bgColor indexed="64"/>
      </patternFill>
    </fill>
    <fill>
      <patternFill patternType="solid">
        <fgColor theme="0" tint="-0.34998626667073579"/>
        <bgColor indexed="64"/>
      </patternFill>
    </fill>
    <fill>
      <patternFill patternType="solid">
        <fgColor theme="6" tint="0.79998168889431442"/>
        <bgColor indexed="64"/>
      </patternFill>
    </fill>
    <fill>
      <patternFill patternType="solid">
        <fgColor indexed="44"/>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ck">
        <color auto="1"/>
      </left>
      <right style="medium">
        <color auto="1"/>
      </right>
      <top/>
      <bottom style="medium">
        <color auto="1"/>
      </bottom>
      <diagonal/>
    </border>
    <border>
      <left/>
      <right style="medium">
        <color auto="1"/>
      </right>
      <top/>
      <bottom style="medium">
        <color auto="1"/>
      </bottom>
      <diagonal/>
    </border>
    <border>
      <left/>
      <right style="thick">
        <color auto="1"/>
      </right>
      <top/>
      <bottom style="medium">
        <color auto="1"/>
      </bottom>
      <diagonal/>
    </border>
    <border>
      <left style="medium">
        <color auto="1"/>
      </left>
      <right style="medium">
        <color auto="1"/>
      </right>
      <top/>
      <bottom style="thick">
        <color auto="1"/>
      </bottom>
      <diagonal/>
    </border>
    <border>
      <left style="medium">
        <color auto="1"/>
      </left>
      <right style="thick">
        <color auto="1"/>
      </right>
      <top/>
      <bottom style="thick">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ck">
        <color auto="1"/>
      </left>
      <right style="medium">
        <color auto="1"/>
      </right>
      <top/>
      <bottom style="thick">
        <color auto="1"/>
      </bottom>
      <diagonal/>
    </border>
    <border>
      <left style="thick">
        <color auto="1"/>
      </left>
      <right style="medium">
        <color auto="1"/>
      </right>
      <top/>
      <bottom/>
      <diagonal/>
    </border>
    <border>
      <left style="medium">
        <color auto="1"/>
      </left>
      <right style="medium">
        <color auto="1"/>
      </right>
      <top/>
      <bottom/>
      <diagonal/>
    </border>
    <border>
      <left style="medium">
        <color auto="1"/>
      </left>
      <right style="thick">
        <color auto="1"/>
      </right>
      <top/>
      <bottom/>
      <diagonal/>
    </border>
  </borders>
  <cellStyleXfs count="213">
    <xf numFmtId="0" fontId="0" fillId="0" borderId="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5" fillId="0" borderId="0" applyNumberFormat="0" applyFill="0" applyBorder="0" applyAlignment="0" applyProtection="0"/>
    <xf numFmtId="0" fontId="36" fillId="0" borderId="0" applyNumberFormat="0" applyFill="0" applyBorder="0" applyAlignment="0" applyProtection="0"/>
  </cellStyleXfs>
  <cellXfs count="253">
    <xf numFmtId="0" fontId="0" fillId="0" borderId="0" xfId="0"/>
    <xf numFmtId="0" fontId="4" fillId="0" borderId="0" xfId="0" applyFont="1"/>
    <xf numFmtId="0" fontId="0" fillId="0" borderId="1" xfId="0" applyBorder="1"/>
    <xf numFmtId="9"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4" borderId="14" xfId="0" applyFill="1" applyBorder="1" applyAlignment="1">
      <alignment horizontal="center" vertical="center" wrapText="1"/>
    </xf>
    <xf numFmtId="0" fontId="0" fillId="0" borderId="1" xfId="0" applyBorder="1" applyProtection="1">
      <protection locked="0"/>
    </xf>
    <xf numFmtId="0" fontId="0" fillId="0" borderId="1" xfId="0" applyBorder="1" applyAlignment="1" applyProtection="1">
      <alignment horizontal="center" vertical="center" wrapText="1"/>
      <protection locked="0"/>
    </xf>
    <xf numFmtId="2"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164" fontId="0" fillId="4" borderId="1" xfId="0" applyNumberFormat="1" applyFill="1" applyBorder="1" applyAlignment="1">
      <alignment horizontal="center" vertical="center"/>
    </xf>
    <xf numFmtId="9" fontId="0" fillId="0" borderId="1" xfId="0" applyNumberFormat="1" applyBorder="1" applyAlignment="1" applyProtection="1">
      <alignment horizontal="left"/>
      <protection locked="0"/>
    </xf>
    <xf numFmtId="0" fontId="0" fillId="0" borderId="0" xfId="0" applyBorder="1"/>
    <xf numFmtId="0" fontId="8" fillId="2" borderId="14" xfId="0" applyFont="1" applyFill="1" applyBorder="1" applyAlignment="1">
      <alignment horizontal="center" vertical="center" wrapText="1"/>
    </xf>
    <xf numFmtId="0" fontId="4" fillId="2" borderId="1" xfId="0" applyFont="1" applyFill="1" applyBorder="1" applyAlignment="1"/>
    <xf numFmtId="0" fontId="0" fillId="0" borderId="4" xfId="0" applyBorder="1"/>
    <xf numFmtId="0" fontId="0" fillId="0" borderId="2" xfId="0" applyBorder="1" applyAlignment="1">
      <alignment horizontal="right"/>
    </xf>
    <xf numFmtId="0" fontId="0" fillId="0" borderId="2" xfId="0" applyFill="1" applyBorder="1" applyAlignment="1">
      <alignment horizontal="right"/>
    </xf>
    <xf numFmtId="0" fontId="4" fillId="3" borderId="0" xfId="0" applyFont="1" applyFill="1" applyBorder="1" applyAlignment="1"/>
    <xf numFmtId="0" fontId="10" fillId="0" borderId="1" xfId="0" applyFont="1" applyFill="1" applyBorder="1" applyAlignment="1">
      <alignment horizontal="left" vertical="top" wrapText="1"/>
    </xf>
    <xf numFmtId="0" fontId="10" fillId="0" borderId="12" xfId="0" applyFont="1" applyFill="1" applyBorder="1" applyAlignment="1">
      <alignment vertical="top" wrapText="1"/>
    </xf>
    <xf numFmtId="0" fontId="0" fillId="3" borderId="0" xfId="0" applyFill="1"/>
    <xf numFmtId="0" fontId="10" fillId="0" borderId="14" xfId="0" applyFont="1" applyFill="1" applyBorder="1" applyAlignment="1" applyProtection="1">
      <alignment horizontal="left" vertical="top" wrapText="1"/>
      <protection locked="0"/>
    </xf>
    <xf numFmtId="0" fontId="10" fillId="0" borderId="14" xfId="0" applyFont="1" applyBorder="1" applyAlignment="1" applyProtection="1">
      <alignment horizontal="left" vertical="top" wrapText="1"/>
      <protection locked="0"/>
    </xf>
    <xf numFmtId="0" fontId="0" fillId="3" borderId="0" xfId="0" applyFont="1" applyFill="1" applyAlignment="1">
      <alignment horizontal="center" vertical="center" wrapText="1"/>
    </xf>
    <xf numFmtId="0" fontId="14" fillId="0" borderId="0" xfId="0" applyFont="1"/>
    <xf numFmtId="0" fontId="0" fillId="0" borderId="0" xfId="0" applyAlignment="1"/>
    <xf numFmtId="0" fontId="0" fillId="0" borderId="0" xfId="0" applyBorder="1" applyAlignment="1" applyProtection="1">
      <alignment horizontal="left" vertical="top" wrapText="1"/>
      <protection locked="0"/>
    </xf>
    <xf numFmtId="0" fontId="0" fillId="0" borderId="0" xfId="0" applyBorder="1" applyAlignment="1" applyProtection="1">
      <alignment horizontal="left" vertical="top"/>
      <protection locked="0"/>
    </xf>
    <xf numFmtId="0" fontId="0" fillId="0" borderId="1" xfId="0" applyBorder="1" applyAlignment="1" applyProtection="1">
      <alignment horizontal="left"/>
      <protection locked="0"/>
    </xf>
    <xf numFmtId="14" fontId="0" fillId="0" borderId="0" xfId="0" applyNumberFormat="1"/>
    <xf numFmtId="164" fontId="0" fillId="0" borderId="1" xfId="0" applyNumberFormat="1" applyBorder="1" applyAlignment="1" applyProtection="1">
      <alignment horizontal="left" vertical="top"/>
      <protection locked="0"/>
    </xf>
    <xf numFmtId="0" fontId="0" fillId="0" borderId="1" xfId="0" applyBorder="1" applyAlignment="1" applyProtection="1">
      <alignment horizontal="left" vertical="top"/>
      <protection locked="0"/>
    </xf>
    <xf numFmtId="164" fontId="0" fillId="2" borderId="1" xfId="0" applyNumberFormat="1" applyFill="1" applyBorder="1" applyAlignment="1">
      <alignment horizontal="center" vertical="center"/>
    </xf>
    <xf numFmtId="164" fontId="0" fillId="0" borderId="1" xfId="0" applyNumberFormat="1" applyBorder="1"/>
    <xf numFmtId="1" fontId="0" fillId="0" borderId="1" xfId="0" applyNumberFormat="1" applyBorder="1"/>
    <xf numFmtId="0" fontId="0" fillId="4" borderId="1" xfId="0" applyFill="1" applyBorder="1" applyAlignment="1">
      <alignment horizontal="center" vertical="top" wrapText="1"/>
    </xf>
    <xf numFmtId="0" fontId="0" fillId="6" borderId="1" xfId="0" applyFill="1" applyBorder="1" applyAlignment="1">
      <alignment horizontal="center" vertical="top" wrapText="1"/>
    </xf>
    <xf numFmtId="0" fontId="0" fillId="5" borderId="1" xfId="0" applyFill="1" applyBorder="1" applyAlignment="1">
      <alignment horizontal="center" vertical="top" wrapText="1"/>
    </xf>
    <xf numFmtId="0" fontId="0" fillId="3" borderId="0" xfId="0" applyFill="1" applyBorder="1" applyAlignment="1">
      <alignment horizontal="center" vertical="center"/>
    </xf>
    <xf numFmtId="165" fontId="5" fillId="3" borderId="1" xfId="0" applyNumberFormat="1" applyFont="1" applyFill="1" applyBorder="1" applyAlignment="1" applyProtection="1">
      <alignment horizontal="center" vertical="center" wrapText="1"/>
    </xf>
    <xf numFmtId="164" fontId="5" fillId="0" borderId="1" xfId="0" applyNumberFormat="1" applyFont="1" applyBorder="1" applyAlignment="1" applyProtection="1">
      <alignment horizontal="center" vertical="center" wrapText="1"/>
    </xf>
    <xf numFmtId="164" fontId="5" fillId="0" borderId="1" xfId="0" applyNumberFormat="1" applyFont="1" applyBorder="1" applyAlignment="1">
      <alignment horizontal="center" vertical="center"/>
    </xf>
    <xf numFmtId="0" fontId="0" fillId="3" borderId="1" xfId="0" applyFill="1" applyBorder="1"/>
    <xf numFmtId="0" fontId="0" fillId="3" borderId="0" xfId="0" applyFill="1" applyBorder="1"/>
    <xf numFmtId="0" fontId="0" fillId="3" borderId="0" xfId="0" applyFill="1" applyBorder="1" applyProtection="1">
      <protection locked="0"/>
    </xf>
    <xf numFmtId="164" fontId="15" fillId="7" borderId="1" xfId="0" applyNumberFormat="1" applyFont="1" applyFill="1" applyBorder="1" applyAlignment="1" applyProtection="1">
      <alignment horizontal="center" vertical="center" wrapText="1"/>
    </xf>
    <xf numFmtId="164" fontId="5" fillId="7" borderId="1"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wrapText="1"/>
      <protection locked="0"/>
    </xf>
    <xf numFmtId="0" fontId="0" fillId="4" borderId="1" xfId="0" applyFill="1" applyBorder="1"/>
    <xf numFmtId="0" fontId="0" fillId="6" borderId="1" xfId="0" applyFill="1" applyBorder="1"/>
    <xf numFmtId="0" fontId="17" fillId="4" borderId="1" xfId="0" applyFont="1" applyFill="1" applyBorder="1" applyAlignment="1"/>
    <xf numFmtId="0" fontId="0" fillId="0" borderId="5" xfId="0" applyFill="1" applyBorder="1" applyAlignment="1">
      <alignment horizontal="right"/>
    </xf>
    <xf numFmtId="0" fontId="0" fillId="0" borderId="7" xfId="0" applyBorder="1"/>
    <xf numFmtId="0" fontId="0" fillId="0" borderId="4" xfId="0" applyBorder="1" applyAlignment="1">
      <alignment horizontal="left"/>
    </xf>
    <xf numFmtId="0" fontId="17" fillId="0" borderId="1" xfId="0" applyFont="1" applyBorder="1" applyAlignment="1" applyProtection="1">
      <alignment horizontal="right" vertical="center" wrapText="1"/>
      <protection locked="0"/>
    </xf>
    <xf numFmtId="0" fontId="17" fillId="0" borderId="1" xfId="0" applyFont="1" applyBorder="1" applyAlignment="1" applyProtection="1">
      <alignment horizontal="left" vertical="center" wrapText="1"/>
      <protection locked="0"/>
    </xf>
    <xf numFmtId="0" fontId="0" fillId="0" borderId="1" xfId="0"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0" fontId="18" fillId="0" borderId="0" xfId="0" applyFont="1"/>
    <xf numFmtId="0" fontId="8" fillId="5" borderId="14" xfId="0" applyFont="1" applyFill="1" applyBorder="1" applyAlignment="1">
      <alignment horizontal="center" vertical="center" wrapText="1"/>
    </xf>
    <xf numFmtId="0" fontId="0" fillId="0" borderId="1" xfId="0" applyBorder="1" applyAlignment="1" applyProtection="1">
      <alignment wrapText="1"/>
      <protection locked="0"/>
    </xf>
    <xf numFmtId="0" fontId="8" fillId="4" borderId="14"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4" borderId="14" xfId="0" applyFont="1" applyFill="1" applyBorder="1" applyAlignment="1">
      <alignment horizontal="center" vertical="center" wrapText="1"/>
    </xf>
    <xf numFmtId="0" fontId="0" fillId="7" borderId="1" xfId="0" applyFill="1" applyBorder="1" applyAlignment="1" applyProtection="1">
      <alignment wrapText="1"/>
    </xf>
    <xf numFmtId="0" fontId="7" fillId="0" borderId="1" xfId="0" applyFont="1" applyBorder="1" applyAlignment="1" applyProtection="1">
      <alignment horizontal="center" vertical="center" wrapText="1"/>
    </xf>
    <xf numFmtId="0" fontId="16" fillId="7" borderId="1" xfId="0" applyFont="1" applyFill="1" applyBorder="1" applyAlignment="1" applyProtection="1">
      <alignment horizontal="left" vertical="center" wrapText="1"/>
    </xf>
    <xf numFmtId="0" fontId="15" fillId="7" borderId="1" xfId="0" applyNumberFormat="1" applyFont="1" applyFill="1" applyBorder="1" applyAlignment="1" applyProtection="1">
      <alignment horizontal="center" vertical="center" wrapText="1"/>
    </xf>
    <xf numFmtId="0" fontId="0" fillId="0" borderId="0" xfId="0" applyBorder="1" applyAlignment="1" applyProtection="1">
      <alignment horizontal="left"/>
      <protection locked="0"/>
    </xf>
    <xf numFmtId="0" fontId="0" fillId="0" borderId="4" xfId="0" applyFill="1" applyBorder="1"/>
    <xf numFmtId="0" fontId="7" fillId="7" borderId="1" xfId="0"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xf>
    <xf numFmtId="0" fontId="8" fillId="4" borderId="1" xfId="0" applyFont="1" applyFill="1" applyBorder="1"/>
    <xf numFmtId="0" fontId="0" fillId="0" borderId="0" xfId="0" applyBorder="1" applyAlignment="1" applyProtection="1">
      <alignment wrapText="1"/>
      <protection locked="0"/>
    </xf>
    <xf numFmtId="0" fontId="0" fillId="7" borderId="0" xfId="0" applyFill="1" applyBorder="1" applyAlignment="1" applyProtection="1">
      <alignment wrapText="1"/>
    </xf>
    <xf numFmtId="0" fontId="0" fillId="0" borderId="0" xfId="0" applyBorder="1" applyAlignment="1" applyProtection="1">
      <protection locked="0"/>
    </xf>
    <xf numFmtId="0" fontId="0" fillId="5" borderId="14" xfId="0" applyFill="1" applyBorder="1" applyAlignment="1">
      <alignment horizontal="right" vertical="center"/>
    </xf>
    <xf numFmtId="0" fontId="0" fillId="5" borderId="14" xfId="0" applyFill="1" applyBorder="1" applyAlignment="1">
      <alignment horizontal="center" vertical="center"/>
    </xf>
    <xf numFmtId="0" fontId="0" fillId="5" borderId="14" xfId="0" applyFill="1" applyBorder="1" applyAlignment="1">
      <alignment horizontal="center" vertical="center" wrapText="1"/>
    </xf>
    <xf numFmtId="0" fontId="20" fillId="0" borderId="15" xfId="0" applyFont="1" applyBorder="1" applyAlignment="1">
      <alignment vertical="center" wrapText="1"/>
    </xf>
    <xf numFmtId="0" fontId="21" fillId="0" borderId="16" xfId="0" applyFont="1" applyBorder="1" applyAlignment="1">
      <alignment vertical="center" wrapText="1"/>
    </xf>
    <xf numFmtId="0" fontId="21" fillId="0" borderId="17" xfId="0" applyFont="1" applyBorder="1" applyAlignment="1">
      <alignment vertical="center" wrapText="1"/>
    </xf>
    <xf numFmtId="0" fontId="22" fillId="12" borderId="24" xfId="0" applyFont="1" applyFill="1" applyBorder="1" applyAlignment="1">
      <alignment vertical="center" wrapText="1"/>
    </xf>
    <xf numFmtId="0" fontId="22" fillId="0" borderId="16" xfId="0" applyFont="1" applyBorder="1" applyAlignment="1">
      <alignment horizontal="center" vertical="center" wrapText="1"/>
    </xf>
    <xf numFmtId="0" fontId="22" fillId="0" borderId="24" xfId="0" applyFont="1" applyBorder="1" applyAlignment="1">
      <alignment vertical="center" wrapText="1"/>
    </xf>
    <xf numFmtId="0" fontId="23" fillId="13" borderId="16" xfId="0" applyFont="1" applyFill="1" applyBorder="1" applyAlignment="1">
      <alignment horizontal="justify" vertical="center" wrapText="1"/>
    </xf>
    <xf numFmtId="0" fontId="23" fillId="9" borderId="16" xfId="0" applyFont="1" applyFill="1" applyBorder="1" applyAlignment="1">
      <alignment horizontal="justify" vertical="center" wrapText="1"/>
    </xf>
    <xf numFmtId="0" fontId="23" fillId="10" borderId="16" xfId="0" applyFont="1" applyFill="1" applyBorder="1" applyAlignment="1">
      <alignment horizontal="justify" vertical="center" wrapText="1"/>
    </xf>
    <xf numFmtId="0" fontId="8" fillId="5" borderId="1"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pplyProtection="1">
      <alignment horizontal="left" wrapText="1"/>
      <protection locked="0"/>
    </xf>
    <xf numFmtId="0" fontId="22" fillId="0" borderId="0" xfId="0" applyFont="1" applyBorder="1" applyAlignment="1">
      <alignment vertical="center" wrapText="1"/>
    </xf>
    <xf numFmtId="0" fontId="22" fillId="0" borderId="0" xfId="0" applyFont="1" applyBorder="1" applyAlignment="1">
      <alignment horizontal="center" vertical="center" wrapText="1"/>
    </xf>
    <xf numFmtId="0" fontId="0" fillId="0" borderId="0" xfId="0" applyBorder="1" applyProtection="1">
      <protection locked="0"/>
    </xf>
    <xf numFmtId="9" fontId="0" fillId="0" borderId="0" xfId="0" applyNumberFormat="1" applyBorder="1" applyAlignment="1" applyProtection="1">
      <alignment horizontal="left"/>
      <protection locked="0"/>
    </xf>
    <xf numFmtId="6" fontId="0" fillId="0" borderId="0" xfId="0" applyNumberFormat="1" applyBorder="1" applyProtection="1">
      <protection locked="0"/>
    </xf>
    <xf numFmtId="0" fontId="0" fillId="0" borderId="1" xfId="0" applyBorder="1" applyAlignment="1" applyProtection="1">
      <alignment horizontal="left" vertical="center" wrapText="1"/>
    </xf>
    <xf numFmtId="0" fontId="5" fillId="7" borderId="1" xfId="0" applyFont="1" applyFill="1" applyBorder="1" applyAlignment="1" applyProtection="1">
      <alignment horizontal="center" vertical="center" wrapText="1"/>
    </xf>
    <xf numFmtId="164" fontId="0" fillId="0" borderId="1" xfId="0" applyNumberFormat="1" applyBorder="1" applyAlignment="1" applyProtection="1">
      <alignment horizontal="center" vertical="center" wrapText="1"/>
    </xf>
    <xf numFmtId="167" fontId="0" fillId="0" borderId="1" xfId="0" applyNumberFormat="1" applyBorder="1" applyAlignment="1" applyProtection="1">
      <alignment horizontal="center" vertical="center" wrapText="1"/>
    </xf>
    <xf numFmtId="0" fontId="0" fillId="7" borderId="1" xfId="0" applyFill="1" applyBorder="1" applyAlignment="1" applyProtection="1">
      <alignment wrapText="1"/>
      <protection locked="0"/>
    </xf>
    <xf numFmtId="0" fontId="20" fillId="0" borderId="25" xfId="0" applyFont="1" applyBorder="1" applyAlignment="1">
      <alignment vertical="center" wrapText="1"/>
    </xf>
    <xf numFmtId="0" fontId="24" fillId="14" borderId="20" xfId="0" applyFont="1" applyFill="1" applyBorder="1" applyAlignment="1">
      <alignment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20" fillId="0" borderId="26" xfId="0" applyFont="1" applyBorder="1" applyAlignment="1">
      <alignment horizontal="center" vertical="center" wrapText="1"/>
    </xf>
    <xf numFmtId="164" fontId="0" fillId="0" borderId="1" xfId="0" applyNumberFormat="1" applyBorder="1" applyAlignment="1" applyProtection="1">
      <alignment horizontal="center" vertical="center" wrapText="1"/>
      <protection locked="0"/>
    </xf>
    <xf numFmtId="9" fontId="0" fillId="0" borderId="1" xfId="0" applyNumberFormat="1" applyBorder="1" applyAlignment="1" applyProtection="1">
      <alignment horizontal="center" vertical="center" wrapText="1"/>
    </xf>
    <xf numFmtId="0" fontId="11" fillId="15" borderId="1" xfId="0" applyFont="1" applyFill="1" applyBorder="1" applyAlignment="1">
      <alignment horizontal="center" vertical="center" wrapText="1"/>
    </xf>
    <xf numFmtId="0" fontId="0" fillId="0" borderId="1" xfId="0" applyBorder="1"/>
    <xf numFmtId="0" fontId="0" fillId="0" borderId="1" xfId="0" applyBorder="1"/>
    <xf numFmtId="0" fontId="0" fillId="0" borderId="1" xfId="0" applyBorder="1"/>
    <xf numFmtId="6" fontId="0" fillId="0" borderId="1" xfId="0" applyNumberFormat="1" applyBorder="1" applyProtection="1">
      <protection locked="0"/>
    </xf>
    <xf numFmtId="166" fontId="0" fillId="0" borderId="1" xfId="0" applyNumberFormat="1" applyBorder="1"/>
    <xf numFmtId="0" fontId="8" fillId="2" borderId="14" xfId="0" applyFont="1" applyFill="1" applyBorder="1" applyAlignment="1">
      <alignment horizontal="center" vertical="center" wrapText="1"/>
    </xf>
    <xf numFmtId="0" fontId="0" fillId="0" borderId="1" xfId="0" applyBorder="1" applyAlignment="1">
      <alignment vertical="top" wrapText="1"/>
    </xf>
    <xf numFmtId="0" fontId="0" fillId="0" borderId="0" xfId="0" applyAlignment="1">
      <alignment wrapText="1"/>
    </xf>
    <xf numFmtId="0" fontId="0" fillId="0" borderId="2" xfId="0" applyBorder="1" applyAlignment="1" applyProtection="1">
      <alignment wrapText="1"/>
      <protection locked="0"/>
    </xf>
    <xf numFmtId="0" fontId="31" fillId="2" borderId="14" xfId="0" applyFont="1" applyFill="1" applyBorder="1" applyAlignment="1">
      <alignment horizontal="center" vertical="center" wrapText="1"/>
    </xf>
    <xf numFmtId="0" fontId="32" fillId="0" borderId="1" xfId="0" applyFont="1" applyBorder="1" applyAlignment="1" applyProtection="1">
      <alignment horizontal="center" vertical="center" wrapText="1"/>
      <protection locked="0"/>
    </xf>
    <xf numFmtId="15" fontId="7" fillId="0" borderId="1" xfId="0" applyNumberFormat="1" applyFont="1" applyBorder="1" applyAlignment="1" applyProtection="1">
      <alignment horizontal="center" vertical="center" wrapText="1"/>
      <protection locked="0"/>
    </xf>
    <xf numFmtId="0" fontId="8" fillId="16" borderId="14" xfId="0" applyFont="1" applyFill="1" applyBorder="1" applyAlignment="1">
      <alignment horizontal="center" vertical="center" wrapText="1"/>
    </xf>
    <xf numFmtId="0" fontId="0" fillId="16" borderId="14" xfId="0" applyFill="1" applyBorder="1" applyAlignment="1">
      <alignment horizontal="center" vertical="center" wrapText="1"/>
    </xf>
    <xf numFmtId="0" fontId="0" fillId="16" borderId="0" xfId="0" applyFill="1"/>
    <xf numFmtId="0" fontId="29" fillId="16" borderId="14" xfId="0" applyFont="1" applyFill="1" applyBorder="1" applyAlignment="1">
      <alignment horizontal="center" vertical="center" wrapText="1"/>
    </xf>
    <xf numFmtId="0" fontId="34" fillId="6" borderId="1" xfId="0" applyFont="1" applyFill="1" applyBorder="1"/>
    <xf numFmtId="1" fontId="34" fillId="0" borderId="1" xfId="0" applyNumberFormat="1" applyFont="1" applyBorder="1"/>
    <xf numFmtId="164" fontId="34" fillId="0" borderId="1" xfId="0" applyNumberFormat="1" applyFont="1" applyBorder="1"/>
    <xf numFmtId="0" fontId="0" fillId="0" borderId="0" xfId="0" applyBorder="1" applyAlignment="1" applyProtection="1">
      <alignment horizontal="left"/>
      <protection locked="0"/>
    </xf>
    <xf numFmtId="0" fontId="0" fillId="0" borderId="2" xfId="0" applyBorder="1" applyAlignment="1" applyProtection="1">
      <alignment wrapText="1"/>
      <protection locked="0"/>
    </xf>
    <xf numFmtId="0" fontId="8" fillId="2" borderId="14" xfId="0" applyFont="1" applyFill="1" applyBorder="1" applyAlignment="1">
      <alignment horizontal="center" vertical="center" wrapText="1"/>
    </xf>
    <xf numFmtId="0" fontId="37" fillId="0" borderId="0" xfId="0" applyFont="1"/>
    <xf numFmtId="0" fontId="0" fillId="5" borderId="2" xfId="0" applyFill="1" applyBorder="1" applyAlignment="1">
      <alignment horizontal="center" vertical="center" wrapText="1"/>
    </xf>
    <xf numFmtId="0" fontId="0" fillId="5" borderId="2" xfId="0" applyFill="1" applyBorder="1" applyAlignment="1">
      <alignment horizontal="center" vertical="center" wrapText="1"/>
    </xf>
    <xf numFmtId="0" fontId="0" fillId="0" borderId="0" xfId="0" applyProtection="1">
      <protection locked="0"/>
    </xf>
    <xf numFmtId="0" fontId="0" fillId="0" borderId="2" xfId="0" applyBorder="1" applyAlignment="1" applyProtection="1">
      <alignment wrapText="1"/>
      <protection locked="0"/>
    </xf>
    <xf numFmtId="0" fontId="0" fillId="7" borderId="4" xfId="0" applyFill="1" applyBorder="1" applyAlignment="1" applyProtection="1">
      <alignment wrapText="1"/>
    </xf>
    <xf numFmtId="0" fontId="0" fillId="0" borderId="2" xfId="0" applyBorder="1" applyAlignment="1" applyProtection="1">
      <alignment horizontal="left" wrapText="1"/>
      <protection locked="0"/>
    </xf>
    <xf numFmtId="0" fontId="0" fillId="0" borderId="1" xfId="0" applyBorder="1" applyAlignment="1">
      <alignment horizontal="left"/>
    </xf>
    <xf numFmtId="0" fontId="0" fillId="0" borderId="1" xfId="0" applyBorder="1" applyAlignment="1" applyProtection="1">
      <alignment horizontal="left" vertical="top" wrapText="1"/>
      <protection locked="0"/>
    </xf>
    <xf numFmtId="0" fontId="3" fillId="0" borderId="0" xfId="0" applyFont="1" applyAlignment="1">
      <alignment horizontal="center"/>
    </xf>
    <xf numFmtId="0" fontId="0" fillId="0" borderId="5" xfId="0" applyBorder="1" applyAlignment="1"/>
    <xf numFmtId="0" fontId="0" fillId="0" borderId="6" xfId="0" applyBorder="1" applyAlignment="1"/>
    <xf numFmtId="0" fontId="0" fillId="0" borderId="8" xfId="0" applyBorder="1" applyAlignment="1"/>
    <xf numFmtId="0" fontId="0" fillId="0" borderId="0" xfId="0" applyBorder="1" applyAlignment="1"/>
    <xf numFmtId="0" fontId="0" fillId="0" borderId="0" xfId="0" applyAlignment="1"/>
    <xf numFmtId="0" fontId="6" fillId="6" borderId="2" xfId="0" applyFont="1" applyFill="1" applyBorder="1" applyAlignment="1">
      <alignment vertical="top"/>
    </xf>
    <xf numFmtId="0" fontId="6" fillId="6" borderId="3" xfId="0" applyFont="1" applyFill="1" applyBorder="1" applyAlignment="1">
      <alignment vertical="top"/>
    </xf>
    <xf numFmtId="0" fontId="6" fillId="6" borderId="4" xfId="0" applyFont="1" applyFill="1" applyBorder="1" applyAlignment="1">
      <alignment vertical="top"/>
    </xf>
    <xf numFmtId="0" fontId="6" fillId="4" borderId="13" xfId="0" applyFont="1" applyFill="1" applyBorder="1" applyAlignment="1">
      <alignment wrapText="1"/>
    </xf>
    <xf numFmtId="0" fontId="6" fillId="2" borderId="1" xfId="0" applyFont="1" applyFill="1" applyBorder="1" applyAlignment="1"/>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14" fontId="0" fillId="0" borderId="0" xfId="0" applyNumberFormat="1" applyBorder="1" applyAlignment="1" applyProtection="1">
      <alignment horizontal="left"/>
      <protection locked="0"/>
    </xf>
    <xf numFmtId="0" fontId="0" fillId="0" borderId="0" xfId="0" applyBorder="1" applyAlignment="1" applyProtection="1">
      <alignment horizontal="left"/>
      <protection locked="0"/>
    </xf>
    <xf numFmtId="0" fontId="0" fillId="0" borderId="9" xfId="0" applyBorder="1" applyAlignment="1" applyProtection="1">
      <alignment horizontal="left"/>
      <protection locked="0"/>
    </xf>
    <xf numFmtId="0" fontId="0" fillId="0" borderId="0" xfId="0" applyFill="1" applyBorder="1" applyAlignment="1" applyProtection="1">
      <alignment horizontal="left"/>
      <protection locked="0"/>
    </xf>
    <xf numFmtId="0" fontId="0" fillId="0" borderId="9" xfId="0" applyFill="1" applyBorder="1" applyAlignment="1" applyProtection="1">
      <alignment horizontal="left"/>
      <protection locked="0"/>
    </xf>
    <xf numFmtId="0" fontId="0" fillId="0" borderId="10" xfId="0" applyBorder="1" applyAlignment="1"/>
    <xf numFmtId="0" fontId="0" fillId="0" borderId="11" xfId="0" applyBorder="1" applyAlignment="1"/>
    <xf numFmtId="0" fontId="0" fillId="0" borderId="11" xfId="0" applyFill="1" applyBorder="1" applyAlignment="1" applyProtection="1">
      <alignment horizontal="left"/>
      <protection locked="0"/>
    </xf>
    <xf numFmtId="0" fontId="0" fillId="0" borderId="12" xfId="0" applyFill="1" applyBorder="1" applyAlignment="1" applyProtection="1">
      <alignment horizontal="left"/>
      <protection locked="0"/>
    </xf>
    <xf numFmtId="0" fontId="4" fillId="6" borderId="1" xfId="0" applyFont="1" applyFill="1" applyBorder="1" applyAlignment="1"/>
    <xf numFmtId="0" fontId="0" fillId="0" borderId="1" xfId="0" applyBorder="1" applyAlignment="1"/>
    <xf numFmtId="0" fontId="2" fillId="2" borderId="8" xfId="0" applyFont="1" applyFill="1" applyBorder="1" applyAlignment="1"/>
    <xf numFmtId="0" fontId="2" fillId="2" borderId="0" xfId="0" applyFont="1" applyFill="1" applyBorder="1" applyAlignment="1"/>
    <xf numFmtId="0" fontId="0" fillId="0" borderId="2" xfId="0" applyBorder="1" applyAlignment="1" applyProtection="1">
      <alignment wrapText="1"/>
      <protection locked="0"/>
    </xf>
    <xf numFmtId="0" fontId="0" fillId="0" borderId="3" xfId="0" applyBorder="1" applyAlignment="1" applyProtection="1">
      <alignment wrapText="1"/>
      <protection locked="0"/>
    </xf>
    <xf numFmtId="0" fontId="0" fillId="0" borderId="4" xfId="0" applyBorder="1" applyAlignment="1" applyProtection="1">
      <alignment wrapText="1"/>
      <protection locked="0"/>
    </xf>
    <xf numFmtId="0" fontId="4" fillId="5" borderId="1" xfId="0" applyFont="1" applyFill="1" applyBorder="1" applyAlignment="1">
      <alignment vertical="center"/>
    </xf>
    <xf numFmtId="0" fontId="0" fillId="0" borderId="1" xfId="0" applyBorder="1" applyAlignment="1">
      <alignment vertical="center"/>
    </xf>
    <xf numFmtId="0" fontId="0" fillId="5" borderId="10" xfId="0" applyFill="1"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0" fillId="0" borderId="2"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1" xfId="0" applyBorder="1" applyAlignment="1">
      <alignment horizontal="left" vertical="top" wrapText="1"/>
    </xf>
    <xf numFmtId="0" fontId="0" fillId="0" borderId="1" xfId="0" applyBorder="1" applyAlignment="1">
      <alignment wrapText="1"/>
    </xf>
    <xf numFmtId="164" fontId="0" fillId="0" borderId="2" xfId="0" applyNumberFormat="1" applyBorder="1" applyAlignment="1" applyProtection="1">
      <alignment horizontal="left" vertical="center" wrapText="1"/>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0" fillId="0" borderId="2" xfId="0"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4" fillId="2" borderId="1" xfId="0" applyFont="1" applyFill="1" applyBorder="1" applyAlignment="1">
      <alignment vertical="center"/>
    </xf>
    <xf numFmtId="0" fontId="8" fillId="2" borderId="14" xfId="0" applyFont="1" applyFill="1" applyBorder="1" applyAlignment="1">
      <alignment horizontal="center" vertical="center" wrapText="1"/>
    </xf>
    <xf numFmtId="0" fontId="0" fillId="0" borderId="14" xfId="0" applyBorder="1" applyAlignment="1"/>
    <xf numFmtId="0" fontId="0" fillId="4" borderId="2"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4" borderId="1" xfId="0" applyFont="1" applyFill="1" applyBorder="1" applyAlignment="1">
      <alignment vertical="center"/>
    </xf>
    <xf numFmtId="0" fontId="29" fillId="16" borderId="2" xfId="0" applyFont="1" applyFill="1" applyBorder="1" applyAlignment="1">
      <alignment horizontal="center" vertical="center" wrapText="1"/>
    </xf>
    <xf numFmtId="0" fontId="0" fillId="16" borderId="3" xfId="0" applyFill="1" applyBorder="1" applyAlignment="1">
      <alignment horizontal="center" vertical="center" wrapText="1"/>
    </xf>
    <xf numFmtId="0" fontId="0" fillId="16" borderId="4" xfId="0" applyFill="1" applyBorder="1" applyAlignment="1">
      <alignment horizontal="center" vertical="center" wrapText="1"/>
    </xf>
    <xf numFmtId="0" fontId="30" fillId="16" borderId="2" xfId="0" applyFont="1" applyFill="1" applyBorder="1" applyAlignment="1"/>
    <xf numFmtId="0" fontId="30" fillId="16" borderId="3" xfId="0" applyFont="1" applyFill="1" applyBorder="1" applyAlignment="1"/>
    <xf numFmtId="0" fontId="0" fillId="16" borderId="3" xfId="0" applyFill="1" applyBorder="1" applyAlignment="1"/>
    <xf numFmtId="0" fontId="0" fillId="16" borderId="4" xfId="0" applyFill="1" applyBorder="1" applyAlignment="1"/>
    <xf numFmtId="0" fontId="0" fillId="0" borderId="3" xfId="0" applyBorder="1" applyAlignment="1"/>
    <xf numFmtId="0" fontId="0" fillId="0" borderId="4" xfId="0" applyBorder="1" applyAlignment="1"/>
    <xf numFmtId="0" fontId="0" fillId="0" borderId="1" xfId="0" applyBorder="1" applyAlignment="1" applyProtection="1">
      <alignment wrapText="1"/>
      <protection locked="0"/>
    </xf>
    <xf numFmtId="0" fontId="0" fillId="0" borderId="3" xfId="0" applyBorder="1" applyAlignment="1">
      <alignment horizontal="center"/>
    </xf>
    <xf numFmtId="0" fontId="0" fillId="0" borderId="1" xfId="0" applyBorder="1" applyAlignment="1" applyProtection="1">
      <protection locked="0"/>
    </xf>
    <xf numFmtId="0" fontId="0" fillId="0" borderId="3" xfId="0" applyBorder="1" applyAlignment="1">
      <alignment horizontal="center" wrapText="1"/>
    </xf>
    <xf numFmtId="0" fontId="0" fillId="0" borderId="4" xfId="0" applyBorder="1" applyAlignment="1">
      <alignment horizontal="center" wrapText="1"/>
    </xf>
    <xf numFmtId="0" fontId="4" fillId="2" borderId="0" xfId="0" applyFont="1" applyFill="1" applyAlignment="1"/>
    <xf numFmtId="0" fontId="0" fillId="0" borderId="2" xfId="0" applyBorder="1" applyAlignment="1" applyProtection="1">
      <alignment horizontal="left" vertical="top" wrapText="1"/>
      <protection locked="0"/>
    </xf>
    <xf numFmtId="0" fontId="0" fillId="0" borderId="3" xfId="0" applyBorder="1" applyAlignment="1">
      <alignment wrapText="1"/>
    </xf>
    <xf numFmtId="0" fontId="0" fillId="0" borderId="4" xfId="0" applyBorder="1" applyAlignment="1">
      <alignment wrapText="1"/>
    </xf>
    <xf numFmtId="0" fontId="4" fillId="6" borderId="2" xfId="0" applyFont="1" applyFill="1" applyBorder="1" applyAlignment="1">
      <alignment vertical="top" wrapText="1"/>
    </xf>
    <xf numFmtId="0" fontId="4" fillId="6" borderId="3" xfId="0" applyFont="1" applyFill="1" applyBorder="1" applyAlignment="1">
      <alignment vertical="top" wrapText="1"/>
    </xf>
    <xf numFmtId="0" fontId="4" fillId="6" borderId="4" xfId="0" applyFont="1" applyFill="1" applyBorder="1" applyAlignment="1">
      <alignmen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4" fillId="7" borderId="1" xfId="0" applyFont="1" applyFill="1" applyBorder="1" applyAlignment="1">
      <alignment wrapText="1"/>
    </xf>
    <xf numFmtId="0" fontId="4" fillId="7" borderId="1" xfId="0" applyFont="1" applyFill="1" applyBorder="1" applyAlignment="1"/>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12" fillId="15" borderId="1" xfId="0" applyFont="1" applyFill="1" applyBorder="1" applyAlignment="1">
      <alignment horizontal="center"/>
    </xf>
    <xf numFmtId="0" fontId="9" fillId="15" borderId="1" xfId="0" applyFont="1" applyFill="1" applyBorder="1" applyAlignment="1">
      <alignment horizontal="center"/>
    </xf>
    <xf numFmtId="0" fontId="0" fillId="15" borderId="1" xfId="0" applyFill="1" applyBorder="1" applyAlignment="1"/>
    <xf numFmtId="0" fontId="25"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2" fillId="11" borderId="21" xfId="0" applyFont="1" applyFill="1" applyBorder="1" applyAlignment="1">
      <alignment horizontal="center" vertical="center" wrapText="1"/>
    </xf>
    <xf numFmtId="0" fontId="22" fillId="11" borderId="22" xfId="0" applyFont="1" applyFill="1" applyBorder="1" applyAlignment="1">
      <alignment horizontal="center" vertical="center" wrapText="1"/>
    </xf>
    <xf numFmtId="0" fontId="22" fillId="11" borderId="23" xfId="0" applyFont="1" applyFill="1" applyBorder="1" applyAlignment="1">
      <alignment horizontal="center" vertical="center" wrapText="1"/>
    </xf>
    <xf numFmtId="0" fontId="20" fillId="8" borderId="27"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9" borderId="27" xfId="0" applyFont="1" applyFill="1" applyBorder="1" applyAlignment="1">
      <alignment horizontal="center" vertical="center" wrapText="1"/>
    </xf>
    <xf numFmtId="0" fontId="20" fillId="9" borderId="18" xfId="0" applyFont="1" applyFill="1" applyBorder="1" applyAlignment="1">
      <alignment horizontal="center" vertical="center" wrapText="1"/>
    </xf>
    <xf numFmtId="0" fontId="20" fillId="10" borderId="27" xfId="0" applyFont="1" applyFill="1" applyBorder="1" applyAlignment="1">
      <alignment horizontal="center" vertical="center" wrapText="1"/>
    </xf>
    <xf numFmtId="0" fontId="20" fillId="10" borderId="18" xfId="0" applyFont="1" applyFill="1" applyBorder="1" applyAlignment="1">
      <alignment horizontal="center" vertical="center" wrapText="1"/>
    </xf>
    <xf numFmtId="0" fontId="20" fillId="10" borderId="28" xfId="0" applyFont="1" applyFill="1" applyBorder="1" applyAlignment="1">
      <alignment horizontal="center" vertical="center" wrapText="1"/>
    </xf>
    <xf numFmtId="0" fontId="20" fillId="10" borderId="19" xfId="0" applyFont="1" applyFill="1" applyBorder="1" applyAlignment="1">
      <alignment horizontal="center" vertical="center" wrapText="1"/>
    </xf>
    <xf numFmtId="0" fontId="4" fillId="2" borderId="2" xfId="0" applyFont="1" applyFill="1" applyBorder="1" applyAlignment="1"/>
    <xf numFmtId="0" fontId="4" fillId="6" borderId="3" xfId="0" applyFont="1" applyFill="1" applyBorder="1" applyAlignment="1"/>
    <xf numFmtId="0" fontId="0" fillId="6" borderId="3" xfId="0" applyFill="1" applyBorder="1" applyAlignment="1"/>
    <xf numFmtId="0" fontId="4" fillId="4" borderId="1" xfId="0" applyFont="1" applyFill="1" applyBorder="1" applyAlignment="1"/>
    <xf numFmtId="0" fontId="0" fillId="4" borderId="1" xfId="0" applyFill="1" applyBorder="1" applyAlignment="1"/>
    <xf numFmtId="0" fontId="0" fillId="7" borderId="2" xfId="0" applyFill="1" applyBorder="1" applyAlignment="1">
      <alignment horizontal="center"/>
    </xf>
    <xf numFmtId="0" fontId="0" fillId="7" borderId="4" xfId="0" applyFill="1" applyBorder="1" applyAlignment="1">
      <alignment horizontal="center"/>
    </xf>
    <xf numFmtId="0" fontId="0" fillId="0" borderId="8" xfId="0" applyBorder="1" applyAlignment="1">
      <alignment wrapText="1"/>
    </xf>
    <xf numFmtId="0" fontId="0" fillId="0" borderId="0" xfId="0" applyAlignment="1">
      <alignment wrapText="1"/>
    </xf>
    <xf numFmtId="0" fontId="0" fillId="0" borderId="0" xfId="0" applyBorder="1" applyAlignment="1" applyProtection="1">
      <alignment horizontal="left" wrapText="1"/>
      <protection locked="0"/>
    </xf>
    <xf numFmtId="0" fontId="0" fillId="0" borderId="0" xfId="0" applyAlignment="1">
      <alignment horizontal="left" wrapText="1"/>
    </xf>
    <xf numFmtId="0" fontId="0" fillId="0" borderId="9" xfId="0" applyBorder="1" applyAlignment="1">
      <alignment horizontal="left" wrapText="1"/>
    </xf>
  </cellXfs>
  <cellStyles count="2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Normal" xfId="0" builtinId="0"/>
  </cellStyles>
  <dxfs count="69">
    <dxf>
      <font>
        <b/>
        <i val="0"/>
        <color rgb="FF00B05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657225</xdr:colOff>
      <xdr:row>2</xdr:row>
      <xdr:rowOff>304800</xdr:rowOff>
    </xdr:to>
    <xdr:pic>
      <xdr:nvPicPr>
        <xdr:cNvPr id="2" name="Picture 1"/>
        <xdr:cNvPicPr/>
      </xdr:nvPicPr>
      <xdr:blipFill>
        <a:blip xmlns:r="http://schemas.openxmlformats.org/officeDocument/2006/relationships" r:embed="rId1"/>
        <a:stretch>
          <a:fillRect/>
        </a:stretch>
      </xdr:blipFill>
      <xdr:spPr>
        <a:xfrm>
          <a:off x="9525" y="0"/>
          <a:ext cx="1809750" cy="971550"/>
        </a:xfrm>
        <a:prstGeom prst="rect">
          <a:avLst/>
        </a:prstGeom>
      </xdr:spPr>
    </xdr:pic>
    <xdr:clientData/>
  </xdr:twoCellAnchor>
  <xdr:twoCellAnchor>
    <xdr:from>
      <xdr:col>1</xdr:col>
      <xdr:colOff>209550</xdr:colOff>
      <xdr:row>13</xdr:row>
      <xdr:rowOff>371475</xdr:rowOff>
    </xdr:from>
    <xdr:to>
      <xdr:col>7</xdr:col>
      <xdr:colOff>600075</xdr:colOff>
      <xdr:row>13</xdr:row>
      <xdr:rowOff>1323974</xdr:rowOff>
    </xdr:to>
    <xdr:sp macro="" textlink="">
      <xdr:nvSpPr>
        <xdr:cNvPr id="3" name="TextBox 2"/>
        <xdr:cNvSpPr txBox="1"/>
      </xdr:nvSpPr>
      <xdr:spPr>
        <a:xfrm>
          <a:off x="657225" y="3124200"/>
          <a:ext cx="4229100" cy="95249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Please insert a hyperlink for each listed source.</a:t>
          </a:r>
        </a:p>
        <a:p>
          <a:r>
            <a:rPr lang="en-US" sz="1100"/>
            <a:t>1.  Right-click on cell in</a:t>
          </a:r>
          <a:r>
            <a:rPr lang="en-US" sz="1100" baseline="0"/>
            <a:t> the second column</a:t>
          </a:r>
          <a:endParaRPr lang="en-US" sz="1100"/>
        </a:p>
        <a:p>
          <a:r>
            <a:rPr lang="en-US" sz="1100"/>
            <a:t>2.  Select Hyperlink</a:t>
          </a:r>
        </a:p>
        <a:p>
          <a:r>
            <a:rPr lang="en-US" sz="1100"/>
            <a:t>3.</a:t>
          </a:r>
          <a:r>
            <a:rPr lang="en-US" sz="1100" baseline="0"/>
            <a:t>  Insert the hyperlink in the Address field  on the bottom of the page</a:t>
          </a:r>
        </a:p>
        <a:p>
          <a:r>
            <a:rPr lang="en-US" sz="1100" baseline="0"/>
            <a:t>4.  Click OK</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I36"/>
  <sheetViews>
    <sheetView tabSelected="1" zoomScaleNormal="100" workbookViewId="0">
      <selection activeCell="K7" sqref="K7"/>
    </sheetView>
  </sheetViews>
  <sheetFormatPr defaultColWidth="8.85546875" defaultRowHeight="15" x14ac:dyDescent="0.25"/>
  <cols>
    <col min="1" max="1" width="6.7109375" customWidth="1"/>
    <col min="2" max="2" width="10.7109375" customWidth="1"/>
    <col min="3" max="3" width="10.28515625" customWidth="1"/>
  </cols>
  <sheetData>
    <row r="1" spans="1:9" ht="26.25" x14ac:dyDescent="0.4">
      <c r="A1" s="146"/>
      <c r="B1" s="146"/>
      <c r="C1" s="146"/>
      <c r="D1" s="141" t="s">
        <v>90</v>
      </c>
      <c r="E1" s="141"/>
      <c r="F1" s="141"/>
      <c r="G1" s="141"/>
      <c r="H1" s="141"/>
      <c r="I1" s="141"/>
    </row>
    <row r="2" spans="1:9" ht="26.25" x14ac:dyDescent="0.4">
      <c r="A2" s="146"/>
      <c r="B2" s="146"/>
      <c r="C2" s="146"/>
      <c r="D2" s="141" t="s">
        <v>91</v>
      </c>
      <c r="E2" s="141"/>
      <c r="F2" s="141"/>
      <c r="G2" s="141"/>
      <c r="H2" s="141"/>
      <c r="I2" s="141"/>
    </row>
    <row r="3" spans="1:9" ht="25.5" customHeight="1" x14ac:dyDescent="0.25">
      <c r="A3" s="146"/>
      <c r="B3" s="146"/>
      <c r="C3" s="146"/>
    </row>
    <row r="5" spans="1:9" ht="18.75" x14ac:dyDescent="0.3">
      <c r="A5" s="151" t="s">
        <v>134</v>
      </c>
      <c r="B5" s="151"/>
      <c r="C5" s="151"/>
      <c r="D5" s="151"/>
      <c r="E5" s="151"/>
      <c r="F5" s="151"/>
      <c r="G5" s="151"/>
      <c r="H5" s="151"/>
      <c r="I5" s="151"/>
    </row>
    <row r="6" spans="1:9" x14ac:dyDescent="0.25">
      <c r="A6" s="142" t="s">
        <v>92</v>
      </c>
      <c r="B6" s="143"/>
      <c r="C6" s="143"/>
      <c r="D6" s="152" t="s">
        <v>1069</v>
      </c>
      <c r="E6" s="152"/>
      <c r="F6" s="152"/>
      <c r="G6" s="152"/>
      <c r="H6" s="152"/>
      <c r="I6" s="153"/>
    </row>
    <row r="7" spans="1:9" x14ac:dyDescent="0.25">
      <c r="A7" s="144" t="s">
        <v>1050</v>
      </c>
      <c r="B7" s="145"/>
      <c r="C7" s="145"/>
      <c r="D7" s="154">
        <v>41472</v>
      </c>
      <c r="E7" s="155"/>
      <c r="F7" s="155"/>
      <c r="G7" s="155"/>
      <c r="H7" s="155"/>
      <c r="I7" s="156"/>
    </row>
    <row r="8" spans="1:9" x14ac:dyDescent="0.25">
      <c r="A8" s="144" t="s">
        <v>93</v>
      </c>
      <c r="B8" s="145"/>
      <c r="C8" s="145"/>
      <c r="D8" s="155" t="s">
        <v>270</v>
      </c>
      <c r="E8" s="155"/>
      <c r="F8" s="155"/>
      <c r="G8" s="155"/>
      <c r="H8" s="155"/>
      <c r="I8" s="156"/>
    </row>
    <row r="9" spans="1:9" x14ac:dyDescent="0.25">
      <c r="A9" s="248" t="s">
        <v>1162</v>
      </c>
      <c r="B9" s="249"/>
      <c r="C9" s="249"/>
      <c r="D9" s="250" t="s">
        <v>1163</v>
      </c>
      <c r="E9" s="251"/>
      <c r="F9" s="251"/>
      <c r="G9" s="251"/>
      <c r="H9" s="251"/>
      <c r="I9" s="252"/>
    </row>
    <row r="10" spans="1:9" x14ac:dyDescent="0.25">
      <c r="A10" s="144" t="s">
        <v>94</v>
      </c>
      <c r="B10" s="145"/>
      <c r="C10" s="145"/>
      <c r="D10" s="157" t="s">
        <v>1070</v>
      </c>
      <c r="E10" s="157"/>
      <c r="F10" s="157"/>
      <c r="G10" s="157"/>
      <c r="H10" s="157"/>
      <c r="I10" s="158"/>
    </row>
    <row r="11" spans="1:9" x14ac:dyDescent="0.25">
      <c r="A11" s="144" t="s">
        <v>95</v>
      </c>
      <c r="B11" s="145"/>
      <c r="C11" s="145"/>
      <c r="D11" s="157" t="s">
        <v>1071</v>
      </c>
      <c r="E11" s="157"/>
      <c r="F11" s="157"/>
      <c r="G11" s="157"/>
      <c r="H11" s="157"/>
      <c r="I11" s="158"/>
    </row>
    <row r="12" spans="1:9" x14ac:dyDescent="0.25">
      <c r="A12" s="159" t="s">
        <v>96</v>
      </c>
      <c r="B12" s="160"/>
      <c r="C12" s="160"/>
      <c r="D12" s="161" t="s">
        <v>191</v>
      </c>
      <c r="E12" s="161"/>
      <c r="F12" s="161"/>
      <c r="G12" s="161"/>
      <c r="H12" s="161"/>
      <c r="I12" s="162"/>
    </row>
    <row r="14" spans="1:9" ht="114.75" customHeight="1" x14ac:dyDescent="0.25">
      <c r="A14" s="147" t="s">
        <v>205</v>
      </c>
      <c r="B14" s="148"/>
      <c r="C14" s="148"/>
      <c r="D14" s="148"/>
      <c r="E14" s="148"/>
      <c r="F14" s="148"/>
      <c r="G14" s="148"/>
      <c r="H14" s="148"/>
      <c r="I14" s="149"/>
    </row>
    <row r="15" spans="1:9" ht="30" customHeight="1" x14ac:dyDescent="0.25">
      <c r="A15" s="116">
        <v>1</v>
      </c>
      <c r="B15" s="140"/>
      <c r="C15" s="140"/>
      <c r="D15" s="140"/>
      <c r="E15" s="140"/>
      <c r="F15" s="140"/>
      <c r="G15" s="140"/>
      <c r="H15" s="140"/>
      <c r="I15" s="140"/>
    </row>
    <row r="16" spans="1:9" ht="30" hidden="1" customHeight="1" x14ac:dyDescent="0.25">
      <c r="A16" s="116">
        <f>$A15+1</f>
        <v>2</v>
      </c>
      <c r="B16" s="140"/>
      <c r="C16" s="140"/>
      <c r="D16" s="140"/>
      <c r="E16" s="140"/>
      <c r="F16" s="140"/>
      <c r="G16" s="140"/>
      <c r="H16" s="140"/>
      <c r="I16" s="140"/>
    </row>
    <row r="17" spans="1:9" ht="30" hidden="1" customHeight="1" x14ac:dyDescent="0.25">
      <c r="A17" s="116">
        <f t="shared" ref="A17:A24" si="0">$A16+1</f>
        <v>3</v>
      </c>
      <c r="B17" s="140"/>
      <c r="C17" s="140"/>
      <c r="D17" s="140"/>
      <c r="E17" s="140"/>
      <c r="F17" s="140"/>
      <c r="G17" s="140"/>
      <c r="H17" s="140"/>
      <c r="I17" s="140"/>
    </row>
    <row r="18" spans="1:9" ht="30" hidden="1" customHeight="1" x14ac:dyDescent="0.25">
      <c r="A18" s="116">
        <f t="shared" si="0"/>
        <v>4</v>
      </c>
      <c r="B18" s="140"/>
      <c r="C18" s="140"/>
      <c r="D18" s="140"/>
      <c r="E18" s="140"/>
      <c r="F18" s="140"/>
      <c r="G18" s="140"/>
      <c r="H18" s="140"/>
      <c r="I18" s="140"/>
    </row>
    <row r="19" spans="1:9" ht="30" hidden="1" customHeight="1" x14ac:dyDescent="0.25">
      <c r="A19" s="116">
        <f t="shared" si="0"/>
        <v>5</v>
      </c>
      <c r="B19" s="140"/>
      <c r="C19" s="140"/>
      <c r="D19" s="140"/>
      <c r="E19" s="140"/>
      <c r="F19" s="140"/>
      <c r="G19" s="140"/>
      <c r="H19" s="140"/>
      <c r="I19" s="140"/>
    </row>
    <row r="20" spans="1:9" ht="30" hidden="1" customHeight="1" x14ac:dyDescent="0.25">
      <c r="A20" s="116">
        <f t="shared" si="0"/>
        <v>6</v>
      </c>
      <c r="B20" s="140"/>
      <c r="C20" s="140"/>
      <c r="D20" s="140"/>
      <c r="E20" s="140"/>
      <c r="F20" s="140"/>
      <c r="G20" s="140"/>
      <c r="H20" s="140"/>
      <c r="I20" s="140"/>
    </row>
    <row r="21" spans="1:9" ht="30" hidden="1" customHeight="1" x14ac:dyDescent="0.25">
      <c r="A21" s="116">
        <f t="shared" si="0"/>
        <v>7</v>
      </c>
      <c r="B21" s="140"/>
      <c r="C21" s="140"/>
      <c r="D21" s="140"/>
      <c r="E21" s="140"/>
      <c r="F21" s="140"/>
      <c r="G21" s="140"/>
      <c r="H21" s="140"/>
      <c r="I21" s="140"/>
    </row>
    <row r="22" spans="1:9" ht="30" hidden="1" customHeight="1" x14ac:dyDescent="0.25">
      <c r="A22" s="116">
        <f t="shared" si="0"/>
        <v>8</v>
      </c>
      <c r="B22" s="140"/>
      <c r="C22" s="140"/>
      <c r="D22" s="140"/>
      <c r="E22" s="140"/>
      <c r="F22" s="140"/>
      <c r="G22" s="140"/>
      <c r="H22" s="140"/>
      <c r="I22" s="140"/>
    </row>
    <row r="23" spans="1:9" ht="30" hidden="1" customHeight="1" x14ac:dyDescent="0.25">
      <c r="A23" s="116">
        <f t="shared" si="0"/>
        <v>9</v>
      </c>
      <c r="B23" s="140"/>
      <c r="C23" s="140"/>
      <c r="D23" s="140"/>
      <c r="E23" s="140"/>
      <c r="F23" s="140"/>
      <c r="G23" s="140"/>
      <c r="H23" s="140"/>
      <c r="I23" s="140"/>
    </row>
    <row r="24" spans="1:9" ht="30" hidden="1" customHeight="1" x14ac:dyDescent="0.25">
      <c r="A24" s="116">
        <f t="shared" si="0"/>
        <v>10</v>
      </c>
      <c r="B24" s="140"/>
      <c r="C24" s="140"/>
      <c r="D24" s="140"/>
      <c r="E24" s="140"/>
      <c r="F24" s="140"/>
      <c r="G24" s="140"/>
      <c r="H24" s="140"/>
      <c r="I24" s="140"/>
    </row>
    <row r="25" spans="1:9" x14ac:dyDescent="0.25">
      <c r="A25" s="117"/>
      <c r="B25" s="117"/>
      <c r="C25" s="117"/>
      <c r="D25" s="117"/>
      <c r="E25" s="117"/>
      <c r="F25" s="117"/>
      <c r="G25" s="117"/>
      <c r="H25" s="117"/>
      <c r="I25" s="117"/>
    </row>
    <row r="26" spans="1:9" x14ac:dyDescent="0.25">
      <c r="A26" s="117"/>
      <c r="B26" s="117"/>
      <c r="C26" s="117"/>
      <c r="D26" s="117"/>
      <c r="E26" s="117"/>
      <c r="F26" s="117"/>
      <c r="G26" s="117"/>
      <c r="H26" s="117"/>
      <c r="I26" s="117"/>
    </row>
    <row r="27" spans="1:9" ht="18.75" x14ac:dyDescent="0.3">
      <c r="A27" s="150" t="s">
        <v>97</v>
      </c>
      <c r="B27" s="150"/>
      <c r="C27" s="150"/>
      <c r="D27" s="150"/>
      <c r="E27" s="150"/>
      <c r="F27" s="150"/>
      <c r="G27" s="150"/>
      <c r="H27" s="150"/>
      <c r="I27" s="150"/>
    </row>
    <row r="28" spans="1:9" ht="218.25" customHeight="1" x14ac:dyDescent="0.25">
      <c r="A28" s="140" t="s">
        <v>1072</v>
      </c>
      <c r="B28" s="140"/>
      <c r="C28" s="140"/>
      <c r="D28" s="140"/>
      <c r="E28" s="140"/>
      <c r="F28" s="140"/>
      <c r="G28" s="140"/>
      <c r="H28" s="140"/>
      <c r="I28" s="140"/>
    </row>
    <row r="29" spans="1:9" x14ac:dyDescent="0.25">
      <c r="A29" s="27"/>
      <c r="B29" s="27"/>
      <c r="C29" s="27"/>
      <c r="D29" s="27"/>
      <c r="E29" s="27"/>
      <c r="F29" s="27"/>
      <c r="G29" s="27"/>
      <c r="H29" s="27"/>
      <c r="I29" s="27"/>
    </row>
    <row r="30" spans="1:9" x14ac:dyDescent="0.25">
      <c r="A30" s="27"/>
      <c r="B30" s="27"/>
      <c r="C30" s="27"/>
      <c r="D30" s="27"/>
      <c r="E30" s="27"/>
      <c r="F30" s="27"/>
      <c r="G30" s="27"/>
      <c r="H30" s="27"/>
      <c r="I30" s="27"/>
    </row>
    <row r="31" spans="1:9" x14ac:dyDescent="0.25">
      <c r="A31" s="27"/>
      <c r="B31" s="27"/>
      <c r="C31" s="27"/>
      <c r="D31" s="27"/>
      <c r="E31" s="27"/>
      <c r="F31" s="27"/>
      <c r="G31" s="27"/>
      <c r="H31" s="27"/>
      <c r="I31" s="27"/>
    </row>
    <row r="32" spans="1:9" x14ac:dyDescent="0.25">
      <c r="A32" s="27"/>
      <c r="B32" s="27"/>
      <c r="C32" s="27"/>
      <c r="D32" s="27"/>
      <c r="E32" s="27"/>
      <c r="F32" s="27"/>
      <c r="G32" s="27"/>
      <c r="H32" s="27"/>
      <c r="I32" s="27"/>
    </row>
    <row r="33" spans="1:9" x14ac:dyDescent="0.25">
      <c r="A33" s="27"/>
      <c r="B33" s="27"/>
      <c r="C33" s="27"/>
      <c r="D33" s="27"/>
      <c r="E33" s="27"/>
      <c r="F33" s="27"/>
      <c r="G33" s="27"/>
      <c r="H33" s="27"/>
      <c r="I33" s="27"/>
    </row>
    <row r="34" spans="1:9" x14ac:dyDescent="0.25">
      <c r="A34" s="27"/>
      <c r="B34" s="27"/>
      <c r="C34" s="27"/>
      <c r="D34" s="27"/>
      <c r="E34" s="27"/>
      <c r="F34" s="27"/>
      <c r="G34" s="27"/>
      <c r="H34" s="27"/>
      <c r="I34" s="27"/>
    </row>
    <row r="35" spans="1:9" x14ac:dyDescent="0.25">
      <c r="A35" s="27"/>
      <c r="B35" s="27"/>
      <c r="C35" s="27"/>
      <c r="D35" s="27"/>
      <c r="E35" s="27"/>
      <c r="F35" s="27"/>
      <c r="G35" s="27"/>
      <c r="H35" s="27"/>
      <c r="I35" s="27"/>
    </row>
    <row r="36" spans="1:9" x14ac:dyDescent="0.25">
      <c r="A36" s="27"/>
      <c r="B36" s="27"/>
      <c r="C36" s="27"/>
      <c r="D36" s="27"/>
      <c r="E36" s="27"/>
      <c r="F36" s="27"/>
      <c r="G36" s="27"/>
      <c r="H36" s="27"/>
      <c r="I36" s="27"/>
    </row>
  </sheetData>
  <mergeCells count="31">
    <mergeCell ref="D6:I6"/>
    <mergeCell ref="D7:I7"/>
    <mergeCell ref="B20:I20"/>
    <mergeCell ref="B21:I21"/>
    <mergeCell ref="B22:I22"/>
    <mergeCell ref="D8:I8"/>
    <mergeCell ref="D10:I10"/>
    <mergeCell ref="B15:I15"/>
    <mergeCell ref="B16:I16"/>
    <mergeCell ref="A11:C11"/>
    <mergeCell ref="A12:C12"/>
    <mergeCell ref="D11:I11"/>
    <mergeCell ref="D12:I12"/>
    <mergeCell ref="A9:C9"/>
    <mergeCell ref="D9:I9"/>
    <mergeCell ref="A28:I28"/>
    <mergeCell ref="B17:I17"/>
    <mergeCell ref="B18:I18"/>
    <mergeCell ref="D1:I1"/>
    <mergeCell ref="D2:I2"/>
    <mergeCell ref="A6:C6"/>
    <mergeCell ref="A7:C7"/>
    <mergeCell ref="A8:C8"/>
    <mergeCell ref="A10:C10"/>
    <mergeCell ref="A1:C3"/>
    <mergeCell ref="A14:I14"/>
    <mergeCell ref="A27:I27"/>
    <mergeCell ref="A5:I5"/>
    <mergeCell ref="B19:I19"/>
    <mergeCell ref="B23:I23"/>
    <mergeCell ref="B24:I24"/>
  </mergeCells>
  <phoneticPr fontId="27" type="noConversion"/>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6"/>
  <sheetViews>
    <sheetView workbookViewId="0">
      <selection activeCell="D14" sqref="D14"/>
    </sheetView>
  </sheetViews>
  <sheetFormatPr defaultColWidth="31.140625" defaultRowHeight="15" x14ac:dyDescent="0.25"/>
  <sheetData>
    <row r="1" spans="1:6" ht="57" customHeight="1" x14ac:dyDescent="0.25">
      <c r="A1" s="228" t="s">
        <v>846</v>
      </c>
      <c r="B1" s="228"/>
      <c r="C1" s="228"/>
      <c r="D1" s="228"/>
      <c r="E1" s="228"/>
      <c r="F1" s="228"/>
    </row>
    <row r="2" spans="1:6" x14ac:dyDescent="0.25">
      <c r="A2" s="106" t="s">
        <v>277</v>
      </c>
      <c r="B2" s="233" t="s">
        <v>418</v>
      </c>
      <c r="C2" s="233" t="s">
        <v>146</v>
      </c>
      <c r="D2" s="235" t="s">
        <v>147</v>
      </c>
      <c r="E2" s="237" t="s">
        <v>148</v>
      </c>
      <c r="F2" s="239" t="s">
        <v>149</v>
      </c>
    </row>
    <row r="3" spans="1:6" ht="15.75" thickBot="1" x14ac:dyDescent="0.3">
      <c r="A3" s="102" t="s">
        <v>406</v>
      </c>
      <c r="B3" s="234"/>
      <c r="C3" s="234"/>
      <c r="D3" s="236"/>
      <c r="E3" s="238"/>
      <c r="F3" s="240"/>
    </row>
    <row r="4" spans="1:6" ht="16.5" thickTop="1" thickBot="1" x14ac:dyDescent="0.3">
      <c r="A4" s="80" t="s">
        <v>419</v>
      </c>
      <c r="B4" s="81" t="s">
        <v>278</v>
      </c>
      <c r="C4" s="81" t="s">
        <v>279</v>
      </c>
      <c r="D4" s="81" t="s">
        <v>280</v>
      </c>
      <c r="E4" s="81" t="s">
        <v>281</v>
      </c>
      <c r="F4" s="82" t="s">
        <v>282</v>
      </c>
    </row>
    <row r="5" spans="1:6" ht="15.75" thickBot="1" x14ac:dyDescent="0.3">
      <c r="A5" s="80" t="s">
        <v>274</v>
      </c>
      <c r="B5" s="81" t="s">
        <v>283</v>
      </c>
      <c r="C5" s="81" t="s">
        <v>284</v>
      </c>
      <c r="D5" s="81" t="s">
        <v>285</v>
      </c>
      <c r="E5" s="81" t="s">
        <v>286</v>
      </c>
      <c r="F5" s="82" t="s">
        <v>287</v>
      </c>
    </row>
    <row r="6" spans="1:6" ht="45.75" thickBot="1" x14ac:dyDescent="0.3">
      <c r="A6" s="80" t="s">
        <v>275</v>
      </c>
      <c r="B6" s="81" t="s">
        <v>288</v>
      </c>
      <c r="C6" s="81" t="s">
        <v>289</v>
      </c>
      <c r="D6" s="81" t="s">
        <v>290</v>
      </c>
      <c r="E6" s="81" t="s">
        <v>291</v>
      </c>
      <c r="F6" s="82" t="s">
        <v>292</v>
      </c>
    </row>
    <row r="7" spans="1:6" ht="45.75" thickBot="1" x14ac:dyDescent="0.3">
      <c r="A7" s="80" t="s">
        <v>276</v>
      </c>
      <c r="B7" s="81" t="s">
        <v>283</v>
      </c>
      <c r="C7" s="81" t="s">
        <v>293</v>
      </c>
      <c r="D7" s="81" t="s">
        <v>843</v>
      </c>
      <c r="E7" s="81" t="s">
        <v>844</v>
      </c>
      <c r="F7" s="81" t="s">
        <v>845</v>
      </c>
    </row>
    <row r="8" spans="1:6" ht="20.25" customHeight="1" x14ac:dyDescent="0.25">
      <c r="A8" s="104"/>
      <c r="B8" s="105"/>
      <c r="C8" s="105"/>
      <c r="D8" s="105"/>
      <c r="E8" s="105"/>
      <c r="F8" s="105"/>
    </row>
    <row r="9" spans="1:6" ht="66" customHeight="1" thickBot="1" x14ac:dyDescent="0.3">
      <c r="A9" s="229" t="s">
        <v>847</v>
      </c>
      <c r="B9" s="229"/>
      <c r="C9" s="229"/>
      <c r="D9" s="229"/>
      <c r="E9" s="229"/>
      <c r="F9" s="229"/>
    </row>
    <row r="10" spans="1:6" ht="21" thickBot="1" x14ac:dyDescent="0.3">
      <c r="A10" s="103"/>
      <c r="B10" s="230" t="s">
        <v>294</v>
      </c>
      <c r="C10" s="231"/>
      <c r="D10" s="231"/>
      <c r="E10" s="231"/>
      <c r="F10" s="232"/>
    </row>
    <row r="11" spans="1:6" ht="19.5" thickBot="1" x14ac:dyDescent="0.3">
      <c r="A11" s="83" t="s">
        <v>295</v>
      </c>
      <c r="B11" s="84" t="s">
        <v>418</v>
      </c>
      <c r="C11" s="84" t="s">
        <v>146</v>
      </c>
      <c r="D11" s="84" t="s">
        <v>147</v>
      </c>
      <c r="E11" s="84" t="s">
        <v>148</v>
      </c>
      <c r="F11" s="84" t="s">
        <v>149</v>
      </c>
    </row>
    <row r="12" spans="1:6" ht="19.5" thickBot="1" x14ac:dyDescent="0.3">
      <c r="A12" s="85" t="s">
        <v>296</v>
      </c>
      <c r="B12" s="86" t="s">
        <v>146</v>
      </c>
      <c r="C12" s="87" t="s">
        <v>147</v>
      </c>
      <c r="D12" s="88" t="s">
        <v>148</v>
      </c>
      <c r="E12" s="88" t="s">
        <v>148</v>
      </c>
      <c r="F12" s="88" t="s">
        <v>148</v>
      </c>
    </row>
    <row r="13" spans="1:6" ht="19.5" thickBot="1" x14ac:dyDescent="0.3">
      <c r="A13" s="85" t="s">
        <v>297</v>
      </c>
      <c r="B13" s="86" t="s">
        <v>146</v>
      </c>
      <c r="C13" s="87" t="s">
        <v>147</v>
      </c>
      <c r="D13" s="87" t="s">
        <v>147</v>
      </c>
      <c r="E13" s="88" t="s">
        <v>148</v>
      </c>
      <c r="F13" s="88" t="s">
        <v>148</v>
      </c>
    </row>
    <row r="14" spans="1:6" ht="19.5" thickBot="1" x14ac:dyDescent="0.3">
      <c r="A14" s="85" t="s">
        <v>298</v>
      </c>
      <c r="B14" s="86" t="s">
        <v>146</v>
      </c>
      <c r="C14" s="86" t="s">
        <v>146</v>
      </c>
      <c r="D14" s="87" t="s">
        <v>147</v>
      </c>
      <c r="E14" s="88" t="s">
        <v>148</v>
      </c>
      <c r="F14" s="88" t="s">
        <v>148</v>
      </c>
    </row>
    <row r="15" spans="1:6" ht="19.5" thickBot="1" x14ac:dyDescent="0.3">
      <c r="A15" s="85" t="s">
        <v>299</v>
      </c>
      <c r="B15" s="86" t="s">
        <v>146</v>
      </c>
      <c r="C15" s="86" t="s">
        <v>146</v>
      </c>
      <c r="D15" s="87" t="s">
        <v>147</v>
      </c>
      <c r="E15" s="87" t="s">
        <v>147</v>
      </c>
      <c r="F15" s="88" t="s">
        <v>148</v>
      </c>
    </row>
    <row r="16" spans="1:6" ht="19.5" thickBot="1" x14ac:dyDescent="0.3">
      <c r="A16" s="85" t="s">
        <v>300</v>
      </c>
      <c r="B16" s="86" t="s">
        <v>146</v>
      </c>
      <c r="C16" s="86" t="s">
        <v>146</v>
      </c>
      <c r="D16" s="86" t="s">
        <v>146</v>
      </c>
      <c r="E16" s="86" t="s">
        <v>146</v>
      </c>
      <c r="F16" s="87" t="s">
        <v>147</v>
      </c>
    </row>
  </sheetData>
  <sheetProtection sheet="1" objects="1" scenarios="1"/>
  <mergeCells count="8">
    <mergeCell ref="A1:F1"/>
    <mergeCell ref="A9:F9"/>
    <mergeCell ref="B10:F10"/>
    <mergeCell ref="B2:B3"/>
    <mergeCell ref="C2:C3"/>
    <mergeCell ref="D2:D3"/>
    <mergeCell ref="E2:E3"/>
    <mergeCell ref="F2:F3"/>
  </mergeCells>
  <phoneticPr fontId="27"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F36"/>
  <sheetViews>
    <sheetView zoomScaleNormal="100" workbookViewId="0">
      <selection sqref="A1:B1"/>
    </sheetView>
  </sheetViews>
  <sheetFormatPr defaultColWidth="8.85546875" defaultRowHeight="15" x14ac:dyDescent="0.25"/>
  <cols>
    <col min="1" max="1" width="51" customWidth="1"/>
    <col min="2" max="2" width="18.7109375" customWidth="1"/>
    <col min="3" max="3" width="2.85546875" customWidth="1"/>
    <col min="4" max="4" width="17.42578125" customWidth="1"/>
    <col min="5" max="5" width="2.42578125" customWidth="1"/>
    <col min="6" max="6" width="24.140625" customWidth="1"/>
    <col min="7" max="7" width="2.140625" customWidth="1"/>
    <col min="8" max="8" width="30.42578125" customWidth="1"/>
    <col min="9" max="9" width="25" customWidth="1"/>
    <col min="10" max="10" width="20.85546875" customWidth="1"/>
    <col min="11" max="11" width="21.140625" customWidth="1"/>
    <col min="12" max="12" width="20.42578125" customWidth="1"/>
    <col min="13" max="13" width="22.42578125" customWidth="1"/>
  </cols>
  <sheetData>
    <row r="1" spans="1:6" ht="21" x14ac:dyDescent="0.35">
      <c r="A1" s="241" t="s">
        <v>99</v>
      </c>
      <c r="B1" s="204"/>
      <c r="D1" s="14" t="s">
        <v>143</v>
      </c>
      <c r="E1" s="18"/>
      <c r="F1" s="14" t="s">
        <v>411</v>
      </c>
    </row>
    <row r="2" spans="1:6" x14ac:dyDescent="0.25">
      <c r="A2" s="6" t="s">
        <v>304</v>
      </c>
      <c r="B2" s="11">
        <v>0</v>
      </c>
      <c r="D2" s="2" t="s">
        <v>406</v>
      </c>
      <c r="E2" s="12"/>
      <c r="F2" s="2" t="s">
        <v>412</v>
      </c>
    </row>
    <row r="3" spans="1:6" x14ac:dyDescent="0.25">
      <c r="A3" s="6" t="s">
        <v>305</v>
      </c>
      <c r="B3" s="11">
        <v>0.05</v>
      </c>
      <c r="D3" s="2" t="s">
        <v>144</v>
      </c>
      <c r="E3" s="12"/>
      <c r="F3" s="2" t="s">
        <v>413</v>
      </c>
    </row>
    <row r="4" spans="1:6" x14ac:dyDescent="0.25">
      <c r="A4" s="6" t="s">
        <v>313</v>
      </c>
      <c r="B4" s="11">
        <v>0.1</v>
      </c>
      <c r="D4" s="2"/>
      <c r="E4" s="12"/>
      <c r="F4" s="2" t="s">
        <v>414</v>
      </c>
    </row>
    <row r="5" spans="1:6" x14ac:dyDescent="0.25">
      <c r="A5" s="6" t="s">
        <v>306</v>
      </c>
      <c r="B5" s="11">
        <v>0.25</v>
      </c>
      <c r="F5" s="2" t="s">
        <v>415</v>
      </c>
    </row>
    <row r="6" spans="1:6" x14ac:dyDescent="0.25">
      <c r="A6" s="6" t="s">
        <v>307</v>
      </c>
      <c r="B6" s="11">
        <v>0.3</v>
      </c>
      <c r="F6" s="2" t="s">
        <v>416</v>
      </c>
    </row>
    <row r="7" spans="1:6" x14ac:dyDescent="0.25">
      <c r="A7" s="6" t="s">
        <v>308</v>
      </c>
      <c r="B7" s="11">
        <v>0.4</v>
      </c>
      <c r="F7" s="2"/>
    </row>
    <row r="8" spans="1:6" x14ac:dyDescent="0.25">
      <c r="A8" s="6" t="s">
        <v>309</v>
      </c>
      <c r="B8" s="11">
        <v>0.5</v>
      </c>
    </row>
    <row r="9" spans="1:6" ht="21" x14ac:dyDescent="0.35">
      <c r="A9" s="6" t="s">
        <v>311</v>
      </c>
      <c r="B9" s="11">
        <v>0.4</v>
      </c>
      <c r="D9" s="14" t="s">
        <v>145</v>
      </c>
      <c r="F9" s="14" t="s">
        <v>417</v>
      </c>
    </row>
    <row r="10" spans="1:6" ht="24.75" customHeight="1" x14ac:dyDescent="0.25">
      <c r="A10" s="6" t="s">
        <v>310</v>
      </c>
      <c r="B10" s="11">
        <v>0.6</v>
      </c>
      <c r="D10" s="2" t="s">
        <v>419</v>
      </c>
      <c r="F10" s="2" t="s">
        <v>418</v>
      </c>
    </row>
    <row r="11" spans="1:6" ht="15" customHeight="1" x14ac:dyDescent="0.35">
      <c r="A11" s="6" t="s">
        <v>312</v>
      </c>
      <c r="B11" s="11">
        <v>0.8</v>
      </c>
      <c r="C11" s="18"/>
      <c r="D11" s="2" t="s">
        <v>274</v>
      </c>
      <c r="F11" s="2" t="s">
        <v>146</v>
      </c>
    </row>
    <row r="12" spans="1:6" x14ac:dyDescent="0.25">
      <c r="A12" s="6"/>
      <c r="B12" s="11"/>
      <c r="C12" s="44"/>
      <c r="D12" s="2" t="s">
        <v>275</v>
      </c>
      <c r="F12" s="2" t="s">
        <v>147</v>
      </c>
    </row>
    <row r="13" spans="1:6" x14ac:dyDescent="0.25">
      <c r="A13" s="94"/>
      <c r="B13" s="95"/>
      <c r="C13" s="44"/>
      <c r="D13" s="2" t="s">
        <v>276</v>
      </c>
      <c r="F13" s="2" t="s">
        <v>148</v>
      </c>
    </row>
    <row r="14" spans="1:6" x14ac:dyDescent="0.25">
      <c r="A14" s="94"/>
      <c r="B14" s="95"/>
      <c r="C14" s="44"/>
      <c r="D14" s="2"/>
      <c r="F14" s="2" t="s">
        <v>149</v>
      </c>
    </row>
    <row r="15" spans="1:6" x14ac:dyDescent="0.25">
      <c r="A15" s="94"/>
      <c r="B15" s="94"/>
      <c r="C15" s="44"/>
      <c r="D15" s="44"/>
      <c r="E15" s="44"/>
      <c r="F15" s="2"/>
    </row>
    <row r="16" spans="1:6" x14ac:dyDescent="0.25">
      <c r="C16" s="44"/>
      <c r="D16" s="44"/>
      <c r="E16" s="44"/>
      <c r="F16" s="44"/>
    </row>
    <row r="17" spans="3:6" x14ac:dyDescent="0.25">
      <c r="C17" s="44"/>
      <c r="D17" s="44"/>
      <c r="E17" s="44"/>
      <c r="F17" s="44"/>
    </row>
    <row r="18" spans="3:6" x14ac:dyDescent="0.25">
      <c r="C18" s="44"/>
      <c r="D18" s="44"/>
      <c r="E18" s="44"/>
      <c r="F18" s="44"/>
    </row>
    <row r="19" spans="3:6" x14ac:dyDescent="0.25">
      <c r="C19" s="44"/>
      <c r="D19" s="45"/>
      <c r="E19" s="45"/>
      <c r="F19" s="45"/>
    </row>
    <row r="34" spans="4:6" ht="18.75" x14ac:dyDescent="0.25">
      <c r="D34" s="92"/>
      <c r="E34" s="12"/>
      <c r="F34" s="93"/>
    </row>
    <row r="35" spans="4:6" x14ac:dyDescent="0.25">
      <c r="D35" s="12"/>
      <c r="E35" s="12"/>
      <c r="F35" s="12"/>
    </row>
    <row r="36" spans="4:6" x14ac:dyDescent="0.25">
      <c r="D36" s="12"/>
      <c r="E36" s="12"/>
      <c r="F36" s="12"/>
    </row>
  </sheetData>
  <sheetProtection sheet="1" objects="1" scenarios="1"/>
  <mergeCells count="1">
    <mergeCell ref="A1:B1"/>
  </mergeCells>
  <phoneticPr fontId="27"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R1012"/>
  <sheetViews>
    <sheetView zoomScaleNormal="100" workbookViewId="0">
      <selection sqref="A1:K1"/>
    </sheetView>
  </sheetViews>
  <sheetFormatPr defaultColWidth="8.85546875" defaultRowHeight="15" x14ac:dyDescent="0.25"/>
  <cols>
    <col min="1" max="1" width="27.7109375" customWidth="1"/>
    <col min="2" max="2" width="9.42578125" customWidth="1"/>
    <col min="3" max="3" width="24" customWidth="1"/>
    <col min="4" max="4" width="74.85546875" customWidth="1"/>
    <col min="5" max="5" width="14" customWidth="1"/>
    <col min="6" max="12" width="10.7109375" customWidth="1"/>
    <col min="13" max="13" width="23" customWidth="1"/>
    <col min="14" max="14" width="7.28515625" customWidth="1"/>
    <col min="15" max="15" width="10.7109375" customWidth="1"/>
    <col min="16" max="16" width="9.140625" customWidth="1"/>
    <col min="17" max="17" width="33.42578125" customWidth="1"/>
    <col min="18" max="18" width="11.7109375" customWidth="1"/>
    <col min="19" max="19" width="18" customWidth="1"/>
  </cols>
  <sheetData>
    <row r="1" spans="1:18" ht="21" x14ac:dyDescent="0.35">
      <c r="A1" s="241" t="s">
        <v>135</v>
      </c>
      <c r="B1" s="242"/>
      <c r="C1" s="242"/>
      <c r="D1" s="242"/>
      <c r="E1" s="243"/>
      <c r="F1" s="203"/>
      <c r="G1" s="203"/>
      <c r="H1" s="203"/>
      <c r="I1" s="203"/>
      <c r="J1" s="203"/>
      <c r="K1" s="204"/>
      <c r="M1" s="50" t="s">
        <v>208</v>
      </c>
      <c r="N1" s="50" t="s">
        <v>328</v>
      </c>
      <c r="O1" s="50" t="s">
        <v>327</v>
      </c>
      <c r="P1" s="50" t="s">
        <v>326</v>
      </c>
      <c r="Q1" s="50" t="s">
        <v>329</v>
      </c>
    </row>
    <row r="2" spans="1:18" x14ac:dyDescent="0.25">
      <c r="A2" s="50" t="s">
        <v>195</v>
      </c>
      <c r="B2" s="50" t="s">
        <v>330</v>
      </c>
      <c r="C2" s="50" t="s">
        <v>331</v>
      </c>
      <c r="D2" s="50"/>
      <c r="E2" s="50" t="s">
        <v>794</v>
      </c>
      <c r="F2" s="50" t="s">
        <v>795</v>
      </c>
      <c r="G2" s="50" t="s">
        <v>796</v>
      </c>
      <c r="H2" s="50" t="s">
        <v>797</v>
      </c>
      <c r="I2" s="50" t="s">
        <v>798</v>
      </c>
      <c r="J2" s="50" t="s">
        <v>799</v>
      </c>
      <c r="K2" s="50" t="s">
        <v>800</v>
      </c>
      <c r="M2" s="2"/>
      <c r="N2" s="2"/>
      <c r="O2" s="2"/>
      <c r="P2" s="2"/>
      <c r="Q2" s="2"/>
      <c r="R2" s="2"/>
    </row>
    <row r="3" spans="1:18" x14ac:dyDescent="0.25">
      <c r="A3" s="111" t="s">
        <v>773</v>
      </c>
      <c r="B3" s="2" t="str">
        <f>LEFT($A3,FIND("_",$A3)-1)</f>
        <v>FN</v>
      </c>
      <c r="C3" s="2" t="str">
        <f>RIGHT($A3,(LEN($A3)-FIND("_",$A3)))</f>
        <v>S_PRJ_CTRL_ENTRY</v>
      </c>
      <c r="D3" s="112" t="s">
        <v>105</v>
      </c>
      <c r="E3" s="113">
        <v>114</v>
      </c>
      <c r="F3" s="114">
        <v>115</v>
      </c>
      <c r="G3" s="114">
        <v>117</v>
      </c>
      <c r="H3" s="114">
        <v>120</v>
      </c>
      <c r="I3" s="114">
        <v>123</v>
      </c>
      <c r="J3" s="114">
        <v>127</v>
      </c>
      <c r="K3" s="114">
        <v>130</v>
      </c>
      <c r="M3" s="2" t="s">
        <v>196</v>
      </c>
      <c r="N3" s="43">
        <f t="shared" ref="N3:N16" si="0">COUNTIF($B$3:$B$1011,$M3)</f>
        <v>3</v>
      </c>
      <c r="O3" s="2">
        <v>3</v>
      </c>
      <c r="P3" s="2">
        <f t="shared" ref="P3:P16" si="1">$O3+$N3-1</f>
        <v>5</v>
      </c>
      <c r="Q3" s="2" t="str">
        <f t="shared" ref="Q3:Q16" si="2">CONCATENATE("ResourceLabor!$C$",$O3,":$C$",$P3)</f>
        <v>ResourceLabor!$C$3:$C$5</v>
      </c>
      <c r="R3" s="2"/>
    </row>
    <row r="4" spans="1:18" x14ac:dyDescent="0.25">
      <c r="A4" s="111" t="s">
        <v>774</v>
      </c>
      <c r="B4" s="2" t="str">
        <f t="shared" ref="B4:B67" si="3">LEFT($A4,FIND("_",$A4)-1)</f>
        <v>FN</v>
      </c>
      <c r="C4" s="2" t="str">
        <f t="shared" ref="C4:C67" si="4">RIGHT($A4,(LEN($A4)-FIND("_",$A4)))</f>
        <v>S_PRJ_CTRL_MID</v>
      </c>
      <c r="D4" s="112" t="s">
        <v>106</v>
      </c>
      <c r="E4" s="113">
        <v>146</v>
      </c>
      <c r="F4" s="114">
        <v>147</v>
      </c>
      <c r="G4" s="114">
        <v>150</v>
      </c>
      <c r="H4" s="114">
        <v>154</v>
      </c>
      <c r="I4" s="114">
        <v>158</v>
      </c>
      <c r="J4" s="114">
        <v>162</v>
      </c>
      <c r="K4" s="114">
        <v>166</v>
      </c>
      <c r="M4" s="2" t="s">
        <v>197</v>
      </c>
      <c r="N4" s="43">
        <f t="shared" si="0"/>
        <v>107</v>
      </c>
      <c r="O4" s="2">
        <f t="shared" ref="O4:O16" si="5">$P3+1</f>
        <v>6</v>
      </c>
      <c r="P4" s="2">
        <f t="shared" si="1"/>
        <v>112</v>
      </c>
      <c r="Q4" s="2" t="str">
        <f t="shared" si="2"/>
        <v>ResourceLabor!$C$6:$C$112</v>
      </c>
      <c r="R4" s="2"/>
    </row>
    <row r="5" spans="1:18" x14ac:dyDescent="0.25">
      <c r="A5" s="111" t="s">
        <v>775</v>
      </c>
      <c r="B5" s="2" t="str">
        <f t="shared" si="3"/>
        <v>FN</v>
      </c>
      <c r="C5" s="2" t="str">
        <f t="shared" si="4"/>
        <v>S_PRJ_CTRL_SR</v>
      </c>
      <c r="D5" s="112" t="s">
        <v>107</v>
      </c>
      <c r="E5" s="113">
        <v>178</v>
      </c>
      <c r="F5" s="114">
        <v>179</v>
      </c>
      <c r="G5" s="114">
        <v>183</v>
      </c>
      <c r="H5" s="114">
        <v>187</v>
      </c>
      <c r="I5" s="114">
        <v>192</v>
      </c>
      <c r="J5" s="114">
        <v>197</v>
      </c>
      <c r="K5" s="114">
        <v>202</v>
      </c>
      <c r="M5" s="2" t="s">
        <v>198</v>
      </c>
      <c r="N5" s="43">
        <f t="shared" si="0"/>
        <v>36</v>
      </c>
      <c r="O5" s="2">
        <f t="shared" si="5"/>
        <v>113</v>
      </c>
      <c r="P5" s="2">
        <f t="shared" si="1"/>
        <v>148</v>
      </c>
      <c r="Q5" s="2" t="str">
        <f t="shared" si="2"/>
        <v>ResourceLabor!$C$113:$C$148</v>
      </c>
      <c r="R5" s="2"/>
    </row>
    <row r="6" spans="1:18" x14ac:dyDescent="0.25">
      <c r="A6" s="111" t="s">
        <v>315</v>
      </c>
      <c r="B6" s="2" t="str">
        <f t="shared" si="3"/>
        <v>FNAD</v>
      </c>
      <c r="C6" s="2" t="str">
        <f t="shared" si="4"/>
        <v>AC_EXP_PHYST</v>
      </c>
      <c r="D6" s="112" t="s">
        <v>61</v>
      </c>
      <c r="E6" s="113">
        <v>168</v>
      </c>
      <c r="F6" s="114">
        <v>169</v>
      </c>
      <c r="G6" s="114">
        <v>172</v>
      </c>
      <c r="H6" s="114">
        <v>177</v>
      </c>
      <c r="I6" s="114">
        <v>181</v>
      </c>
      <c r="J6" s="114">
        <v>186</v>
      </c>
      <c r="K6" s="114">
        <v>190</v>
      </c>
      <c r="M6" s="2" t="s">
        <v>199</v>
      </c>
      <c r="N6" s="43">
        <f t="shared" si="0"/>
        <v>85</v>
      </c>
      <c r="O6" s="2">
        <f t="shared" si="5"/>
        <v>149</v>
      </c>
      <c r="P6" s="2">
        <f t="shared" si="1"/>
        <v>233</v>
      </c>
      <c r="Q6" s="2" t="str">
        <f t="shared" si="2"/>
        <v>ResourceLabor!$C$149:$C$233</v>
      </c>
      <c r="R6" s="2"/>
    </row>
    <row r="7" spans="1:18" x14ac:dyDescent="0.25">
      <c r="A7" s="111" t="s">
        <v>316</v>
      </c>
      <c r="B7" s="2" t="str">
        <f t="shared" si="3"/>
        <v>FNAD</v>
      </c>
      <c r="C7" s="2" t="str">
        <f t="shared" si="4"/>
        <v>AC_EXP_RA</v>
      </c>
      <c r="D7" s="112" t="s">
        <v>53</v>
      </c>
      <c r="E7" s="113">
        <v>102</v>
      </c>
      <c r="F7" s="114">
        <v>102</v>
      </c>
      <c r="G7" s="114">
        <v>104</v>
      </c>
      <c r="H7" s="114">
        <v>107</v>
      </c>
      <c r="I7" s="114">
        <v>110</v>
      </c>
      <c r="J7" s="114">
        <v>113</v>
      </c>
      <c r="K7" s="114">
        <v>115</v>
      </c>
      <c r="M7" s="2" t="s">
        <v>200</v>
      </c>
      <c r="N7" s="43">
        <f t="shared" si="0"/>
        <v>34</v>
      </c>
      <c r="O7" s="2">
        <f t="shared" si="5"/>
        <v>234</v>
      </c>
      <c r="P7" s="2">
        <f t="shared" si="1"/>
        <v>267</v>
      </c>
      <c r="Q7" s="2" t="str">
        <f t="shared" si="2"/>
        <v>ResourceLabor!$C$234:$C$267</v>
      </c>
      <c r="R7" s="2"/>
    </row>
    <row r="8" spans="1:18" x14ac:dyDescent="0.25">
      <c r="A8" s="111" t="s">
        <v>317</v>
      </c>
      <c r="B8" s="2" t="str">
        <f t="shared" si="3"/>
        <v>FNAD</v>
      </c>
      <c r="C8" s="2" t="str">
        <f t="shared" si="4"/>
        <v>AC_OPERATOR</v>
      </c>
      <c r="D8" s="112" t="s">
        <v>86</v>
      </c>
      <c r="E8" s="113">
        <v>96</v>
      </c>
      <c r="F8" s="114">
        <v>96</v>
      </c>
      <c r="G8" s="114">
        <v>98</v>
      </c>
      <c r="H8" s="114">
        <v>101</v>
      </c>
      <c r="I8" s="114">
        <v>103</v>
      </c>
      <c r="J8" s="114">
        <v>106</v>
      </c>
      <c r="K8" s="114">
        <v>108</v>
      </c>
      <c r="M8" s="2" t="s">
        <v>201</v>
      </c>
      <c r="N8" s="43">
        <f t="shared" si="0"/>
        <v>2</v>
      </c>
      <c r="O8" s="2">
        <f t="shared" si="5"/>
        <v>268</v>
      </c>
      <c r="P8" s="2">
        <f t="shared" si="1"/>
        <v>269</v>
      </c>
      <c r="Q8" s="2" t="str">
        <f t="shared" si="2"/>
        <v>ResourceLabor!$C$268:$C$269</v>
      </c>
      <c r="R8" s="2"/>
    </row>
    <row r="9" spans="1:18" x14ac:dyDescent="0.25">
      <c r="A9" s="111" t="s">
        <v>318</v>
      </c>
      <c r="B9" s="2" t="str">
        <f t="shared" si="3"/>
        <v>FNAD</v>
      </c>
      <c r="C9" s="2" t="str">
        <f t="shared" si="4"/>
        <v>AC_SYSTM_SPCLST</v>
      </c>
      <c r="D9" s="112" t="s">
        <v>89</v>
      </c>
      <c r="E9" s="113">
        <v>142</v>
      </c>
      <c r="F9" s="114">
        <v>144</v>
      </c>
      <c r="G9" s="114">
        <v>146</v>
      </c>
      <c r="H9" s="114">
        <v>150</v>
      </c>
      <c r="I9" s="114">
        <v>154</v>
      </c>
      <c r="J9" s="114">
        <v>158</v>
      </c>
      <c r="K9" s="114">
        <v>162</v>
      </c>
      <c r="M9" s="2" t="s">
        <v>202</v>
      </c>
      <c r="N9" s="43">
        <f t="shared" si="0"/>
        <v>14</v>
      </c>
      <c r="O9" s="2">
        <f t="shared" si="5"/>
        <v>270</v>
      </c>
      <c r="P9" s="2">
        <f t="shared" si="1"/>
        <v>283</v>
      </c>
      <c r="Q9" s="2" t="str">
        <f t="shared" si="2"/>
        <v>ResourceLabor!$C$270:$C$283</v>
      </c>
      <c r="R9" s="2"/>
    </row>
    <row r="10" spans="1:18" x14ac:dyDescent="0.25">
      <c r="A10" s="111" t="s">
        <v>319</v>
      </c>
      <c r="B10" s="2" t="str">
        <f t="shared" si="3"/>
        <v>FNAD</v>
      </c>
      <c r="C10" s="2" t="str">
        <f t="shared" si="4"/>
        <v>AC_THY_PHYST</v>
      </c>
      <c r="D10" s="112" t="s">
        <v>60</v>
      </c>
      <c r="E10" s="113">
        <v>184</v>
      </c>
      <c r="F10" s="114">
        <v>185</v>
      </c>
      <c r="G10" s="114">
        <v>189</v>
      </c>
      <c r="H10" s="114">
        <v>194</v>
      </c>
      <c r="I10" s="114">
        <v>198</v>
      </c>
      <c r="J10" s="114">
        <v>203</v>
      </c>
      <c r="K10" s="114">
        <v>209</v>
      </c>
      <c r="M10" s="2" t="s">
        <v>203</v>
      </c>
      <c r="N10" s="43">
        <f t="shared" si="0"/>
        <v>93</v>
      </c>
      <c r="O10" s="2">
        <f t="shared" si="5"/>
        <v>284</v>
      </c>
      <c r="P10" s="2">
        <f t="shared" si="1"/>
        <v>376</v>
      </c>
      <c r="Q10" s="2" t="str">
        <f t="shared" si="2"/>
        <v>ResourceLabor!$C$284:$C$376</v>
      </c>
      <c r="R10" s="2"/>
    </row>
    <row r="11" spans="1:18" x14ac:dyDescent="0.25">
      <c r="A11" s="111" t="s">
        <v>320</v>
      </c>
      <c r="B11" s="2" t="str">
        <f t="shared" si="3"/>
        <v>FNAD</v>
      </c>
      <c r="C11" s="2" t="str">
        <f t="shared" si="4"/>
        <v>AC_THY_RA</v>
      </c>
      <c r="D11" s="112" t="s">
        <v>52</v>
      </c>
      <c r="E11" s="113">
        <v>102</v>
      </c>
      <c r="F11" s="114">
        <v>102</v>
      </c>
      <c r="G11" s="114">
        <v>104</v>
      </c>
      <c r="H11" s="114">
        <v>107</v>
      </c>
      <c r="I11" s="114">
        <v>110</v>
      </c>
      <c r="J11" s="114">
        <v>113</v>
      </c>
      <c r="K11" s="114">
        <v>115</v>
      </c>
      <c r="M11" s="2" t="s">
        <v>204</v>
      </c>
      <c r="N11" s="43">
        <f t="shared" si="0"/>
        <v>99</v>
      </c>
      <c r="O11" s="2">
        <f t="shared" si="5"/>
        <v>377</v>
      </c>
      <c r="P11" s="112">
        <f t="shared" si="1"/>
        <v>475</v>
      </c>
      <c r="Q11" s="2" t="str">
        <f t="shared" si="2"/>
        <v>ResourceLabor!$C$377:$C$475</v>
      </c>
      <c r="R11" s="2"/>
    </row>
    <row r="12" spans="1:18" x14ac:dyDescent="0.25">
      <c r="A12" s="111" t="s">
        <v>314</v>
      </c>
      <c r="B12" s="2" t="str">
        <f t="shared" si="3"/>
        <v>FNAD</v>
      </c>
      <c r="C12" s="2" t="str">
        <f t="shared" si="4"/>
        <v>ACCOUNTANT</v>
      </c>
      <c r="D12" s="112" t="s">
        <v>11</v>
      </c>
      <c r="E12" s="113">
        <v>135</v>
      </c>
      <c r="F12" s="114">
        <v>136</v>
      </c>
      <c r="G12" s="114">
        <v>139</v>
      </c>
      <c r="H12" s="114">
        <v>142</v>
      </c>
      <c r="I12" s="114">
        <v>146</v>
      </c>
      <c r="J12" s="114">
        <v>149</v>
      </c>
      <c r="K12" s="114">
        <v>153</v>
      </c>
      <c r="M12" s="112" t="s">
        <v>969</v>
      </c>
      <c r="N12" s="43">
        <f t="shared" si="0"/>
        <v>37</v>
      </c>
      <c r="O12" s="112">
        <f t="shared" si="5"/>
        <v>476</v>
      </c>
      <c r="P12" s="112">
        <f t="shared" si="1"/>
        <v>512</v>
      </c>
      <c r="Q12" s="112" t="str">
        <f t="shared" si="2"/>
        <v>ResourceLabor!$C$476:$C$512</v>
      </c>
      <c r="R12" s="112"/>
    </row>
    <row r="13" spans="1:18" x14ac:dyDescent="0.25">
      <c r="A13" s="111" t="s">
        <v>321</v>
      </c>
      <c r="B13" s="2" t="str">
        <f t="shared" si="3"/>
        <v>FNAD</v>
      </c>
      <c r="C13" s="2" t="str">
        <f t="shared" si="4"/>
        <v>ADMIN_SPPRT</v>
      </c>
      <c r="D13" s="112" t="s">
        <v>14</v>
      </c>
      <c r="E13" s="113">
        <v>83</v>
      </c>
      <c r="F13" s="114">
        <v>83</v>
      </c>
      <c r="G13" s="114">
        <v>85</v>
      </c>
      <c r="H13" s="114">
        <v>87</v>
      </c>
      <c r="I13" s="114">
        <v>89</v>
      </c>
      <c r="J13" s="114">
        <v>92</v>
      </c>
      <c r="K13" s="114">
        <v>94</v>
      </c>
      <c r="M13" s="112" t="s">
        <v>970</v>
      </c>
      <c r="N13" s="43">
        <f t="shared" si="0"/>
        <v>37</v>
      </c>
      <c r="O13" s="112">
        <f t="shared" si="5"/>
        <v>513</v>
      </c>
      <c r="P13" s="112">
        <f t="shared" si="1"/>
        <v>549</v>
      </c>
      <c r="Q13" s="112" t="str">
        <f t="shared" si="2"/>
        <v>ResourceLabor!$C$513:$C$549</v>
      </c>
      <c r="R13" s="112"/>
    </row>
    <row r="14" spans="1:18" x14ac:dyDescent="0.25">
      <c r="A14" s="111" t="s">
        <v>322</v>
      </c>
      <c r="B14" s="2" t="str">
        <f t="shared" si="3"/>
        <v>FNAD</v>
      </c>
      <c r="C14" s="2" t="str">
        <f t="shared" si="4"/>
        <v>APDEV_SYSTMAYST</v>
      </c>
      <c r="D14" s="112" t="s">
        <v>169</v>
      </c>
      <c r="E14" s="113">
        <v>154</v>
      </c>
      <c r="F14" s="114">
        <v>155</v>
      </c>
      <c r="G14" s="114">
        <v>158</v>
      </c>
      <c r="H14" s="114">
        <v>162</v>
      </c>
      <c r="I14" s="114">
        <v>166</v>
      </c>
      <c r="J14" s="114">
        <v>170</v>
      </c>
      <c r="K14" s="114">
        <v>174</v>
      </c>
      <c r="M14" s="2" t="s">
        <v>971</v>
      </c>
      <c r="N14" s="43">
        <f t="shared" si="0"/>
        <v>20</v>
      </c>
      <c r="O14" s="112">
        <f t="shared" si="5"/>
        <v>550</v>
      </c>
      <c r="P14" s="112">
        <f t="shared" si="1"/>
        <v>569</v>
      </c>
      <c r="Q14" s="2" t="str">
        <f t="shared" si="2"/>
        <v>ResourceLabor!$C$550:$C$569</v>
      </c>
      <c r="R14" s="2"/>
    </row>
    <row r="15" spans="1:18" x14ac:dyDescent="0.25">
      <c r="A15" s="111" t="s">
        <v>323</v>
      </c>
      <c r="B15" s="2" t="str">
        <f t="shared" si="3"/>
        <v>FNAD</v>
      </c>
      <c r="C15" s="2" t="str">
        <f t="shared" si="4"/>
        <v>ASIC_DESIGN_EN</v>
      </c>
      <c r="D15" s="112" t="s">
        <v>27</v>
      </c>
      <c r="E15" s="113">
        <v>154</v>
      </c>
      <c r="F15" s="114">
        <v>155</v>
      </c>
      <c r="G15" s="114">
        <v>158</v>
      </c>
      <c r="H15" s="114">
        <v>162</v>
      </c>
      <c r="I15" s="114">
        <v>166</v>
      </c>
      <c r="J15" s="114">
        <v>170</v>
      </c>
      <c r="K15" s="114">
        <v>175</v>
      </c>
      <c r="M15" s="2" t="s">
        <v>950</v>
      </c>
      <c r="N15" s="43">
        <f t="shared" si="0"/>
        <v>18</v>
      </c>
      <c r="O15" s="112">
        <f t="shared" si="5"/>
        <v>570</v>
      </c>
      <c r="P15" s="112">
        <f t="shared" si="1"/>
        <v>587</v>
      </c>
      <c r="Q15" s="2" t="str">
        <f t="shared" si="2"/>
        <v>ResourceLabor!$C$570:$C$587</v>
      </c>
      <c r="R15" s="2"/>
    </row>
    <row r="16" spans="1:18" x14ac:dyDescent="0.25">
      <c r="A16" s="111" t="s">
        <v>481</v>
      </c>
      <c r="B16" s="2" t="str">
        <f t="shared" si="3"/>
        <v>FNAD</v>
      </c>
      <c r="C16" s="2" t="str">
        <f t="shared" si="4"/>
        <v>ASIC_DESIGN_SR</v>
      </c>
      <c r="D16" s="112" t="s">
        <v>28</v>
      </c>
      <c r="E16" s="113">
        <v>216</v>
      </c>
      <c r="F16" s="114">
        <v>218</v>
      </c>
      <c r="G16" s="114">
        <v>222</v>
      </c>
      <c r="H16" s="114">
        <v>228</v>
      </c>
      <c r="I16" s="114">
        <v>234</v>
      </c>
      <c r="J16" s="114">
        <v>240</v>
      </c>
      <c r="K16" s="114">
        <v>246</v>
      </c>
      <c r="M16" s="2" t="s">
        <v>1049</v>
      </c>
      <c r="N16" s="43">
        <f t="shared" si="0"/>
        <v>30</v>
      </c>
      <c r="O16" s="112">
        <f t="shared" si="5"/>
        <v>588</v>
      </c>
      <c r="P16" s="112">
        <f t="shared" si="1"/>
        <v>617</v>
      </c>
      <c r="Q16" s="2" t="str">
        <f t="shared" si="2"/>
        <v>ResourceLabor!$C$588:$C$617</v>
      </c>
      <c r="R16" s="2"/>
    </row>
    <row r="17" spans="1:15" x14ac:dyDescent="0.25">
      <c r="A17" s="111" t="s">
        <v>482</v>
      </c>
      <c r="B17" s="2" t="str">
        <f t="shared" si="3"/>
        <v>FNAD</v>
      </c>
      <c r="C17" s="2" t="str">
        <f t="shared" si="4"/>
        <v>CLERICAL</v>
      </c>
      <c r="D17" s="112" t="s">
        <v>12</v>
      </c>
      <c r="E17" s="113">
        <v>74</v>
      </c>
      <c r="F17" s="114">
        <v>75</v>
      </c>
      <c r="G17" s="114">
        <v>76</v>
      </c>
      <c r="H17" s="114">
        <v>78</v>
      </c>
      <c r="I17" s="114">
        <v>80</v>
      </c>
      <c r="J17" s="114">
        <v>82</v>
      </c>
      <c r="K17" s="114">
        <v>84</v>
      </c>
      <c r="N17" s="12"/>
      <c r="O17" s="132"/>
    </row>
    <row r="18" spans="1:15" x14ac:dyDescent="0.25">
      <c r="A18" s="111" t="s">
        <v>483</v>
      </c>
      <c r="B18" s="2" t="str">
        <f t="shared" si="3"/>
        <v>FNAD</v>
      </c>
      <c r="C18" s="2" t="str">
        <f t="shared" si="4"/>
        <v>CONST_COORDNATR</v>
      </c>
      <c r="D18" s="112" t="s">
        <v>167</v>
      </c>
      <c r="E18" s="113">
        <v>143</v>
      </c>
      <c r="F18" s="114">
        <v>144</v>
      </c>
      <c r="G18" s="114">
        <v>147</v>
      </c>
      <c r="H18" s="114">
        <v>151</v>
      </c>
      <c r="I18" s="114">
        <v>155</v>
      </c>
      <c r="J18" s="114">
        <v>159</v>
      </c>
      <c r="K18" s="114">
        <v>163</v>
      </c>
      <c r="N18" s="12"/>
    </row>
    <row r="19" spans="1:15" x14ac:dyDescent="0.25">
      <c r="A19" s="111" t="s">
        <v>484</v>
      </c>
      <c r="B19" s="2" t="str">
        <f t="shared" si="3"/>
        <v>FNAD</v>
      </c>
      <c r="C19" s="2" t="str">
        <f t="shared" si="4"/>
        <v>CONST_SAFETY</v>
      </c>
      <c r="D19" s="112" t="s">
        <v>162</v>
      </c>
      <c r="E19" s="113">
        <v>142</v>
      </c>
      <c r="F19" s="114">
        <v>143</v>
      </c>
      <c r="G19" s="114">
        <v>146</v>
      </c>
      <c r="H19" s="114">
        <v>150</v>
      </c>
      <c r="I19" s="114">
        <v>154</v>
      </c>
      <c r="J19" s="114">
        <v>157</v>
      </c>
      <c r="K19" s="114">
        <v>161</v>
      </c>
      <c r="N19" s="12"/>
    </row>
    <row r="20" spans="1:15" x14ac:dyDescent="0.25">
      <c r="A20" s="111" t="s">
        <v>485</v>
      </c>
      <c r="B20" s="2" t="str">
        <f t="shared" si="3"/>
        <v>FNAD</v>
      </c>
      <c r="C20" s="2" t="str">
        <f t="shared" si="4"/>
        <v>CRYO_DESIGNER</v>
      </c>
      <c r="D20" s="112" t="s">
        <v>67</v>
      </c>
      <c r="E20" s="113">
        <v>109</v>
      </c>
      <c r="F20" s="114">
        <v>110</v>
      </c>
      <c r="G20" s="114">
        <v>112</v>
      </c>
      <c r="H20" s="114">
        <v>115</v>
      </c>
      <c r="I20" s="114">
        <v>118</v>
      </c>
      <c r="J20" s="114">
        <v>121</v>
      </c>
      <c r="K20" s="114">
        <v>124</v>
      </c>
      <c r="N20" s="12"/>
    </row>
    <row r="21" spans="1:15" x14ac:dyDescent="0.25">
      <c r="A21" s="111" t="s">
        <v>486</v>
      </c>
      <c r="B21" s="2" t="str">
        <f t="shared" si="3"/>
        <v>FNAD</v>
      </c>
      <c r="C21" s="2" t="str">
        <f t="shared" si="4"/>
        <v>CRYO_EN</v>
      </c>
      <c r="D21" s="112" t="s">
        <v>40</v>
      </c>
      <c r="E21" s="113">
        <v>158</v>
      </c>
      <c r="F21" s="114">
        <v>160</v>
      </c>
      <c r="G21" s="114">
        <v>163</v>
      </c>
      <c r="H21" s="114">
        <v>167</v>
      </c>
      <c r="I21" s="114">
        <v>171</v>
      </c>
      <c r="J21" s="114">
        <v>175</v>
      </c>
      <c r="K21" s="114">
        <v>180</v>
      </c>
      <c r="N21" s="12"/>
    </row>
    <row r="22" spans="1:15" x14ac:dyDescent="0.25">
      <c r="A22" s="111" t="s">
        <v>487</v>
      </c>
      <c r="B22" s="2" t="str">
        <f t="shared" si="3"/>
        <v>FNAD</v>
      </c>
      <c r="C22" s="2" t="str">
        <f t="shared" si="4"/>
        <v>CRYO_SR</v>
      </c>
      <c r="D22" s="112" t="s">
        <v>41</v>
      </c>
      <c r="E22" s="113">
        <v>217</v>
      </c>
      <c r="F22" s="114">
        <v>219</v>
      </c>
      <c r="G22" s="114">
        <v>224</v>
      </c>
      <c r="H22" s="114">
        <v>229</v>
      </c>
      <c r="I22" s="114">
        <v>235</v>
      </c>
      <c r="J22" s="114">
        <v>241</v>
      </c>
      <c r="K22" s="114">
        <v>247</v>
      </c>
      <c r="N22" s="12"/>
    </row>
    <row r="23" spans="1:15" x14ac:dyDescent="0.25">
      <c r="A23" s="111" t="s">
        <v>488</v>
      </c>
      <c r="B23" s="2" t="str">
        <f t="shared" si="3"/>
        <v>FNAD</v>
      </c>
      <c r="C23" s="2" t="str">
        <f t="shared" si="4"/>
        <v>CRYO_TECH</v>
      </c>
      <c r="D23" s="112" t="s">
        <v>80</v>
      </c>
      <c r="E23" s="113">
        <v>91</v>
      </c>
      <c r="F23" s="114">
        <v>92</v>
      </c>
      <c r="G23" s="114">
        <v>94</v>
      </c>
      <c r="H23" s="114">
        <v>96</v>
      </c>
      <c r="I23" s="114">
        <v>99</v>
      </c>
      <c r="J23" s="114">
        <v>101</v>
      </c>
      <c r="K23" s="114">
        <v>104</v>
      </c>
      <c r="N23" s="12"/>
    </row>
    <row r="24" spans="1:15" x14ac:dyDescent="0.25">
      <c r="A24" s="111" t="s">
        <v>491</v>
      </c>
      <c r="B24" s="2" t="str">
        <f t="shared" si="3"/>
        <v>FNAD</v>
      </c>
      <c r="C24" s="2" t="str">
        <f t="shared" si="4"/>
        <v>CT_SRVCS_SPCLST</v>
      </c>
      <c r="D24" s="112" t="s">
        <v>175</v>
      </c>
      <c r="E24" s="113">
        <v>167</v>
      </c>
      <c r="F24" s="114">
        <v>168</v>
      </c>
      <c r="G24" s="114">
        <v>171</v>
      </c>
      <c r="H24" s="114">
        <v>176</v>
      </c>
      <c r="I24" s="114">
        <v>180</v>
      </c>
      <c r="J24" s="114">
        <v>185</v>
      </c>
      <c r="K24" s="114">
        <v>189</v>
      </c>
      <c r="N24" s="12"/>
    </row>
    <row r="25" spans="1:15" x14ac:dyDescent="0.25">
      <c r="A25" s="111" t="s">
        <v>489</v>
      </c>
      <c r="B25" s="2" t="str">
        <f t="shared" si="3"/>
        <v>FNAD</v>
      </c>
      <c r="C25" s="2" t="str">
        <f t="shared" si="4"/>
        <v>CTRL_SYSTM_EN</v>
      </c>
      <c r="D25" s="112" t="s">
        <v>29</v>
      </c>
      <c r="E25" s="113">
        <v>162</v>
      </c>
      <c r="F25" s="114">
        <v>163</v>
      </c>
      <c r="G25" s="114">
        <v>167</v>
      </c>
      <c r="H25" s="114">
        <v>171</v>
      </c>
      <c r="I25" s="114">
        <v>175</v>
      </c>
      <c r="J25" s="114">
        <v>179</v>
      </c>
      <c r="K25" s="114">
        <v>184</v>
      </c>
      <c r="N25" s="12"/>
    </row>
    <row r="26" spans="1:15" x14ac:dyDescent="0.25">
      <c r="A26" s="111" t="s">
        <v>490</v>
      </c>
      <c r="B26" s="2" t="str">
        <f t="shared" si="3"/>
        <v>FNAD</v>
      </c>
      <c r="C26" s="2" t="str">
        <f t="shared" si="4"/>
        <v>CTRL_SYSTM_SR</v>
      </c>
      <c r="D26" s="112" t="s">
        <v>30</v>
      </c>
      <c r="E26" s="113">
        <v>198</v>
      </c>
      <c r="F26" s="114">
        <v>199</v>
      </c>
      <c r="G26" s="114">
        <v>203</v>
      </c>
      <c r="H26" s="114">
        <v>208</v>
      </c>
      <c r="I26" s="114">
        <v>214</v>
      </c>
      <c r="J26" s="114">
        <v>219</v>
      </c>
      <c r="K26" s="114">
        <v>224</v>
      </c>
      <c r="N26" s="12"/>
    </row>
    <row r="27" spans="1:15" x14ac:dyDescent="0.25">
      <c r="A27" s="111" t="s">
        <v>492</v>
      </c>
      <c r="B27" s="2" t="str">
        <f t="shared" si="3"/>
        <v>FNAD</v>
      </c>
      <c r="C27" s="2" t="str">
        <f t="shared" si="4"/>
        <v>DATABASE_AYST</v>
      </c>
      <c r="D27" s="112" t="s">
        <v>172</v>
      </c>
      <c r="E27" s="113">
        <v>152</v>
      </c>
      <c r="F27" s="114">
        <v>153</v>
      </c>
      <c r="G27" s="114">
        <v>156</v>
      </c>
      <c r="H27" s="114">
        <v>160</v>
      </c>
      <c r="I27" s="114">
        <v>164</v>
      </c>
      <c r="J27" s="114">
        <v>168</v>
      </c>
      <c r="K27" s="114">
        <v>172</v>
      </c>
      <c r="N27" s="12"/>
    </row>
    <row r="28" spans="1:15" x14ac:dyDescent="0.25">
      <c r="A28" s="111" t="s">
        <v>493</v>
      </c>
      <c r="B28" s="2" t="str">
        <f t="shared" si="3"/>
        <v>FNAD</v>
      </c>
      <c r="C28" s="2" t="str">
        <f t="shared" si="4"/>
        <v>ELEC_ASMBY_TECH</v>
      </c>
      <c r="D28" s="112" t="s">
        <v>73</v>
      </c>
      <c r="E28" s="113">
        <v>84</v>
      </c>
      <c r="F28" s="114">
        <v>85</v>
      </c>
      <c r="G28" s="114">
        <v>87</v>
      </c>
      <c r="H28" s="114">
        <v>89</v>
      </c>
      <c r="I28" s="114">
        <v>91</v>
      </c>
      <c r="J28" s="114">
        <v>93</v>
      </c>
      <c r="K28" s="114">
        <v>96</v>
      </c>
      <c r="N28" s="12"/>
    </row>
    <row r="29" spans="1:15" x14ac:dyDescent="0.25">
      <c r="A29" s="111" t="s">
        <v>495</v>
      </c>
      <c r="B29" s="2" t="str">
        <f t="shared" si="3"/>
        <v>FNAD</v>
      </c>
      <c r="C29" s="2" t="str">
        <f t="shared" si="4"/>
        <v>ELEC_DESIGN_EN</v>
      </c>
      <c r="D29" s="112" t="s">
        <v>33</v>
      </c>
      <c r="E29" s="113">
        <v>154</v>
      </c>
      <c r="F29" s="114">
        <v>155</v>
      </c>
      <c r="G29" s="114">
        <v>158</v>
      </c>
      <c r="H29" s="114">
        <v>162</v>
      </c>
      <c r="I29" s="114">
        <v>166</v>
      </c>
      <c r="J29" s="114">
        <v>170</v>
      </c>
      <c r="K29" s="114">
        <v>175</v>
      </c>
      <c r="N29" s="12"/>
    </row>
    <row r="30" spans="1:15" x14ac:dyDescent="0.25">
      <c r="A30" s="111" t="s">
        <v>496</v>
      </c>
      <c r="B30" s="2" t="str">
        <f t="shared" si="3"/>
        <v>FNAD</v>
      </c>
      <c r="C30" s="2" t="str">
        <f t="shared" si="4"/>
        <v>ELEC_DESIGN_SR</v>
      </c>
      <c r="D30" s="112" t="s">
        <v>34</v>
      </c>
      <c r="E30" s="113">
        <v>193</v>
      </c>
      <c r="F30" s="114">
        <v>194</v>
      </c>
      <c r="G30" s="114">
        <v>198</v>
      </c>
      <c r="H30" s="114">
        <v>203</v>
      </c>
      <c r="I30" s="114">
        <v>208</v>
      </c>
      <c r="J30" s="114">
        <v>213</v>
      </c>
      <c r="K30" s="114">
        <v>219</v>
      </c>
      <c r="N30" s="12"/>
    </row>
    <row r="31" spans="1:15" x14ac:dyDescent="0.25">
      <c r="A31" s="111" t="s">
        <v>494</v>
      </c>
      <c r="B31" s="2" t="str">
        <f t="shared" si="3"/>
        <v>FNAD</v>
      </c>
      <c r="C31" s="2" t="str">
        <f t="shared" si="4"/>
        <v>ELEC_DESIGNER</v>
      </c>
      <c r="D31" s="112" t="s">
        <v>70</v>
      </c>
      <c r="E31" s="113">
        <v>118</v>
      </c>
      <c r="F31" s="114">
        <v>119</v>
      </c>
      <c r="G31" s="114">
        <v>122</v>
      </c>
      <c r="H31" s="114">
        <v>125</v>
      </c>
      <c r="I31" s="114">
        <v>128</v>
      </c>
      <c r="J31" s="114">
        <v>131</v>
      </c>
      <c r="K31" s="114">
        <v>134</v>
      </c>
      <c r="N31" s="12"/>
    </row>
    <row r="32" spans="1:15" x14ac:dyDescent="0.25">
      <c r="A32" s="111" t="s">
        <v>497</v>
      </c>
      <c r="B32" s="2" t="str">
        <f t="shared" si="3"/>
        <v>FNAD</v>
      </c>
      <c r="C32" s="2" t="str">
        <f t="shared" si="4"/>
        <v>ELEC_DRAFTER</v>
      </c>
      <c r="D32" s="112" t="s">
        <v>69</v>
      </c>
      <c r="E32" s="113">
        <v>83</v>
      </c>
      <c r="F32" s="114">
        <v>83</v>
      </c>
      <c r="G32" s="114">
        <v>85</v>
      </c>
      <c r="H32" s="114">
        <v>87</v>
      </c>
      <c r="I32" s="114">
        <v>89</v>
      </c>
      <c r="J32" s="114">
        <v>92</v>
      </c>
      <c r="K32" s="114">
        <v>94</v>
      </c>
      <c r="N32" s="12"/>
    </row>
    <row r="33" spans="1:14" x14ac:dyDescent="0.25">
      <c r="A33" s="111" t="s">
        <v>498</v>
      </c>
      <c r="B33" s="2" t="str">
        <f t="shared" si="3"/>
        <v>FNAD</v>
      </c>
      <c r="C33" s="2" t="str">
        <f t="shared" si="4"/>
        <v>ELEC_TASK_MNGR</v>
      </c>
      <c r="D33" s="112" t="s">
        <v>78</v>
      </c>
      <c r="E33" s="113">
        <v>144</v>
      </c>
      <c r="F33" s="114">
        <v>145</v>
      </c>
      <c r="G33" s="114">
        <v>148</v>
      </c>
      <c r="H33" s="114">
        <v>152</v>
      </c>
      <c r="I33" s="114">
        <v>156</v>
      </c>
      <c r="J33" s="114">
        <v>159</v>
      </c>
      <c r="K33" s="114">
        <v>163</v>
      </c>
      <c r="N33" s="12"/>
    </row>
    <row r="34" spans="1:14" x14ac:dyDescent="0.25">
      <c r="A34" s="111" t="s">
        <v>499</v>
      </c>
      <c r="B34" s="2" t="str">
        <f t="shared" si="3"/>
        <v>FNAD</v>
      </c>
      <c r="C34" s="2" t="str">
        <f t="shared" si="4"/>
        <v>ELEC_TECH</v>
      </c>
      <c r="D34" s="112" t="s">
        <v>75</v>
      </c>
      <c r="E34" s="113">
        <v>97</v>
      </c>
      <c r="F34" s="114">
        <v>97</v>
      </c>
      <c r="G34" s="114">
        <v>99</v>
      </c>
      <c r="H34" s="114">
        <v>102</v>
      </c>
      <c r="I34" s="114">
        <v>104</v>
      </c>
      <c r="J34" s="114">
        <v>107</v>
      </c>
      <c r="K34" s="114">
        <v>110</v>
      </c>
      <c r="N34" s="12"/>
    </row>
    <row r="35" spans="1:14" x14ac:dyDescent="0.25">
      <c r="A35" s="111" t="s">
        <v>500</v>
      </c>
      <c r="B35" s="2" t="str">
        <f t="shared" si="3"/>
        <v>FNAD</v>
      </c>
      <c r="C35" s="2" t="str">
        <f t="shared" si="4"/>
        <v>ELEC_TECH_MNGR</v>
      </c>
      <c r="D35" s="112" t="s">
        <v>35</v>
      </c>
      <c r="E35" s="113">
        <v>233</v>
      </c>
      <c r="F35" s="114">
        <v>235</v>
      </c>
      <c r="G35" s="114">
        <v>240</v>
      </c>
      <c r="H35" s="114">
        <v>246</v>
      </c>
      <c r="I35" s="114">
        <v>252</v>
      </c>
      <c r="J35" s="114">
        <v>258</v>
      </c>
      <c r="K35" s="114">
        <v>265</v>
      </c>
      <c r="N35" s="12"/>
    </row>
    <row r="36" spans="1:14" x14ac:dyDescent="0.25">
      <c r="A36" s="111" t="s">
        <v>501</v>
      </c>
      <c r="B36" s="2" t="str">
        <f t="shared" si="3"/>
        <v>FNAD</v>
      </c>
      <c r="C36" s="2" t="str">
        <f t="shared" si="4"/>
        <v>ELEC_TECH_SPVSR</v>
      </c>
      <c r="D36" s="112" t="s">
        <v>76</v>
      </c>
      <c r="E36" s="113">
        <v>136</v>
      </c>
      <c r="F36" s="114">
        <v>137</v>
      </c>
      <c r="G36" s="114">
        <v>140</v>
      </c>
      <c r="H36" s="114">
        <v>143</v>
      </c>
      <c r="I36" s="114">
        <v>147</v>
      </c>
      <c r="J36" s="114">
        <v>150</v>
      </c>
      <c r="K36" s="114">
        <v>154</v>
      </c>
      <c r="N36" s="12"/>
    </row>
    <row r="37" spans="1:14" x14ac:dyDescent="0.25">
      <c r="A37" s="111" t="s">
        <v>502</v>
      </c>
      <c r="B37" s="2" t="str">
        <f t="shared" si="3"/>
        <v>FNAD</v>
      </c>
      <c r="C37" s="2" t="str">
        <f t="shared" si="4"/>
        <v>ELTN_DESIGN_EN</v>
      </c>
      <c r="D37" s="112" t="s">
        <v>31</v>
      </c>
      <c r="E37" s="113">
        <v>158</v>
      </c>
      <c r="F37" s="114">
        <v>159</v>
      </c>
      <c r="G37" s="114">
        <v>162</v>
      </c>
      <c r="H37" s="114">
        <v>166</v>
      </c>
      <c r="I37" s="114">
        <v>170</v>
      </c>
      <c r="J37" s="114">
        <v>175</v>
      </c>
      <c r="K37" s="114">
        <v>179</v>
      </c>
      <c r="N37" s="12"/>
    </row>
    <row r="38" spans="1:14" x14ac:dyDescent="0.25">
      <c r="A38" s="111" t="s">
        <v>503</v>
      </c>
      <c r="B38" s="2" t="str">
        <f t="shared" si="3"/>
        <v>FNAD</v>
      </c>
      <c r="C38" s="2" t="str">
        <f t="shared" si="4"/>
        <v>ELTN_DESIGN_SR</v>
      </c>
      <c r="D38" s="112" t="s">
        <v>32</v>
      </c>
      <c r="E38" s="113">
        <v>203</v>
      </c>
      <c r="F38" s="114">
        <v>205</v>
      </c>
      <c r="G38" s="114">
        <v>209</v>
      </c>
      <c r="H38" s="114">
        <v>214</v>
      </c>
      <c r="I38" s="114">
        <v>220</v>
      </c>
      <c r="J38" s="114">
        <v>225</v>
      </c>
      <c r="K38" s="114">
        <v>231</v>
      </c>
      <c r="N38" s="12"/>
    </row>
    <row r="39" spans="1:14" x14ac:dyDescent="0.25">
      <c r="A39" s="111" t="s">
        <v>345</v>
      </c>
      <c r="B39" s="2" t="str">
        <f t="shared" si="3"/>
        <v>FNAD</v>
      </c>
      <c r="C39" s="2" t="str">
        <f t="shared" si="4"/>
        <v>ELTN_TECH</v>
      </c>
      <c r="D39" s="112" t="s">
        <v>74</v>
      </c>
      <c r="E39" s="113">
        <v>105</v>
      </c>
      <c r="F39" s="114">
        <v>105</v>
      </c>
      <c r="G39" s="114">
        <v>108</v>
      </c>
      <c r="H39" s="114">
        <v>110</v>
      </c>
      <c r="I39" s="114">
        <v>113</v>
      </c>
      <c r="J39" s="114">
        <v>116</v>
      </c>
      <c r="K39" s="114">
        <v>119</v>
      </c>
      <c r="N39" s="12"/>
    </row>
    <row r="40" spans="1:14" x14ac:dyDescent="0.25">
      <c r="A40" s="111" t="s">
        <v>346</v>
      </c>
      <c r="B40" s="2" t="str">
        <f t="shared" si="3"/>
        <v>FNAD</v>
      </c>
      <c r="C40" s="2" t="str">
        <f t="shared" si="4"/>
        <v>ENGNRING_PHYST</v>
      </c>
      <c r="D40" s="112" t="s">
        <v>210</v>
      </c>
      <c r="E40" s="113">
        <v>168</v>
      </c>
      <c r="F40" s="114">
        <v>170</v>
      </c>
      <c r="G40" s="114">
        <v>173</v>
      </c>
      <c r="H40" s="114">
        <v>177</v>
      </c>
      <c r="I40" s="114">
        <v>182</v>
      </c>
      <c r="J40" s="114">
        <v>186</v>
      </c>
      <c r="K40" s="114">
        <v>191</v>
      </c>
      <c r="N40" s="12"/>
    </row>
    <row r="41" spans="1:14" x14ac:dyDescent="0.25">
      <c r="A41" s="111" t="s">
        <v>347</v>
      </c>
      <c r="B41" s="2" t="str">
        <f t="shared" si="3"/>
        <v>FNAD</v>
      </c>
      <c r="C41" s="2" t="str">
        <f t="shared" si="4"/>
        <v>FACILITIES_MGMT</v>
      </c>
      <c r="D41" s="112" t="s">
        <v>168</v>
      </c>
      <c r="E41" s="113">
        <v>142</v>
      </c>
      <c r="F41" s="114">
        <v>143</v>
      </c>
      <c r="G41" s="114">
        <v>146</v>
      </c>
      <c r="H41" s="114">
        <v>150</v>
      </c>
      <c r="I41" s="114">
        <v>153</v>
      </c>
      <c r="J41" s="114">
        <v>157</v>
      </c>
      <c r="K41" s="114">
        <v>161</v>
      </c>
      <c r="N41" s="12"/>
    </row>
    <row r="42" spans="1:14" x14ac:dyDescent="0.25">
      <c r="A42" s="111" t="s">
        <v>348</v>
      </c>
      <c r="B42" s="2" t="str">
        <f t="shared" si="3"/>
        <v>FNAD</v>
      </c>
      <c r="C42" s="2" t="str">
        <f t="shared" si="4"/>
        <v>GENERAL_ADMIN</v>
      </c>
      <c r="D42" s="112" t="s">
        <v>15</v>
      </c>
      <c r="E42" s="113">
        <v>103</v>
      </c>
      <c r="F42" s="114">
        <v>104</v>
      </c>
      <c r="G42" s="114">
        <v>106</v>
      </c>
      <c r="H42" s="114">
        <v>109</v>
      </c>
      <c r="I42" s="114">
        <v>111</v>
      </c>
      <c r="J42" s="114">
        <v>114</v>
      </c>
      <c r="K42" s="114">
        <v>117</v>
      </c>
      <c r="N42" s="12"/>
    </row>
    <row r="43" spans="1:14" x14ac:dyDescent="0.25">
      <c r="A43" s="111" t="s">
        <v>349</v>
      </c>
      <c r="B43" s="2" t="str">
        <f t="shared" si="3"/>
        <v>FNAD</v>
      </c>
      <c r="C43" s="2" t="str">
        <f t="shared" si="4"/>
        <v>GENERAL_ESH</v>
      </c>
      <c r="D43" s="112" t="s">
        <v>159</v>
      </c>
      <c r="E43" s="113">
        <v>163</v>
      </c>
      <c r="F43" s="114">
        <v>164</v>
      </c>
      <c r="G43" s="114">
        <v>167</v>
      </c>
      <c r="H43" s="114">
        <v>171</v>
      </c>
      <c r="I43" s="114">
        <v>176</v>
      </c>
      <c r="J43" s="114">
        <v>180</v>
      </c>
      <c r="K43" s="114">
        <v>185</v>
      </c>
      <c r="N43" s="12"/>
    </row>
    <row r="44" spans="1:14" x14ac:dyDescent="0.25">
      <c r="A44" s="111" t="s">
        <v>350</v>
      </c>
      <c r="B44" s="2" t="str">
        <f t="shared" si="3"/>
        <v>FNAD</v>
      </c>
      <c r="C44" s="2" t="str">
        <f t="shared" si="4"/>
        <v>HIGH_VAC_TECH</v>
      </c>
      <c r="D44" s="112" t="s">
        <v>81</v>
      </c>
      <c r="E44" s="113">
        <v>93</v>
      </c>
      <c r="F44" s="114">
        <v>94</v>
      </c>
      <c r="G44" s="114">
        <v>96</v>
      </c>
      <c r="H44" s="114">
        <v>98</v>
      </c>
      <c r="I44" s="114">
        <v>101</v>
      </c>
      <c r="J44" s="114">
        <v>103</v>
      </c>
      <c r="K44" s="114">
        <v>106</v>
      </c>
      <c r="N44" s="12"/>
    </row>
    <row r="45" spans="1:14" x14ac:dyDescent="0.25">
      <c r="A45" s="111" t="s">
        <v>351</v>
      </c>
      <c r="B45" s="2" t="str">
        <f t="shared" si="3"/>
        <v>FNAD</v>
      </c>
      <c r="C45" s="2" t="str">
        <f t="shared" si="4"/>
        <v>INTERLOCK_EN</v>
      </c>
      <c r="D45" s="112" t="s">
        <v>36</v>
      </c>
      <c r="E45" s="113">
        <v>153</v>
      </c>
      <c r="F45" s="114">
        <v>155</v>
      </c>
      <c r="G45" s="114">
        <v>158</v>
      </c>
      <c r="H45" s="114">
        <v>162</v>
      </c>
      <c r="I45" s="114">
        <v>166</v>
      </c>
      <c r="J45" s="114">
        <v>170</v>
      </c>
      <c r="K45" s="114">
        <v>174</v>
      </c>
      <c r="N45" s="12"/>
    </row>
    <row r="46" spans="1:14" x14ac:dyDescent="0.25">
      <c r="A46" s="111" t="s">
        <v>352</v>
      </c>
      <c r="B46" s="2" t="str">
        <f t="shared" si="3"/>
        <v>FNAD</v>
      </c>
      <c r="C46" s="2" t="str">
        <f t="shared" si="4"/>
        <v>INTERLOCK_SR</v>
      </c>
      <c r="D46" s="112" t="s">
        <v>37</v>
      </c>
      <c r="E46" s="113">
        <v>191</v>
      </c>
      <c r="F46" s="114">
        <v>192</v>
      </c>
      <c r="G46" s="114">
        <v>196</v>
      </c>
      <c r="H46" s="114">
        <v>201</v>
      </c>
      <c r="I46" s="114">
        <v>206</v>
      </c>
      <c r="J46" s="114">
        <v>211</v>
      </c>
      <c r="K46" s="114">
        <v>216</v>
      </c>
      <c r="N46" s="12"/>
    </row>
    <row r="47" spans="1:14" x14ac:dyDescent="0.25">
      <c r="A47" s="111" t="s">
        <v>353</v>
      </c>
      <c r="B47" s="2" t="str">
        <f t="shared" si="3"/>
        <v>FNAD</v>
      </c>
      <c r="C47" s="2" t="str">
        <f t="shared" si="4"/>
        <v>INTERLOCK_TECH</v>
      </c>
      <c r="D47" s="112" t="s">
        <v>77</v>
      </c>
      <c r="E47" s="113">
        <v>116</v>
      </c>
      <c r="F47" s="114">
        <v>117</v>
      </c>
      <c r="G47" s="114">
        <v>119</v>
      </c>
      <c r="H47" s="114">
        <v>122</v>
      </c>
      <c r="I47" s="114">
        <v>126</v>
      </c>
      <c r="J47" s="114">
        <v>129</v>
      </c>
      <c r="K47" s="114">
        <v>132</v>
      </c>
      <c r="N47" s="12"/>
    </row>
    <row r="48" spans="1:14" x14ac:dyDescent="0.25">
      <c r="A48" s="111" t="s">
        <v>355</v>
      </c>
      <c r="B48" s="2" t="str">
        <f t="shared" si="3"/>
        <v>FNAD</v>
      </c>
      <c r="C48" s="2" t="str">
        <f t="shared" si="4"/>
        <v>MAGNT_DESIGN_EN</v>
      </c>
      <c r="D48" s="112" t="s">
        <v>46</v>
      </c>
      <c r="E48" s="113">
        <v>178</v>
      </c>
      <c r="F48" s="114">
        <v>180</v>
      </c>
      <c r="G48" s="114">
        <v>183</v>
      </c>
      <c r="H48" s="114">
        <v>188</v>
      </c>
      <c r="I48" s="114">
        <v>193</v>
      </c>
      <c r="J48" s="114">
        <v>197</v>
      </c>
      <c r="K48" s="114">
        <v>202</v>
      </c>
      <c r="N48" s="12"/>
    </row>
    <row r="49" spans="1:14" x14ac:dyDescent="0.25">
      <c r="A49" s="111" t="s">
        <v>356</v>
      </c>
      <c r="B49" s="2" t="str">
        <f t="shared" si="3"/>
        <v>FNAD</v>
      </c>
      <c r="C49" s="2" t="str">
        <f t="shared" si="4"/>
        <v>MAGNT_DESIGN_SR</v>
      </c>
      <c r="D49" s="112" t="s">
        <v>47</v>
      </c>
      <c r="E49" s="113">
        <v>196</v>
      </c>
      <c r="F49" s="114">
        <v>198</v>
      </c>
      <c r="G49" s="114">
        <v>202</v>
      </c>
      <c r="H49" s="114">
        <v>207</v>
      </c>
      <c r="I49" s="114">
        <v>212</v>
      </c>
      <c r="J49" s="114">
        <v>217</v>
      </c>
      <c r="K49" s="114">
        <v>223</v>
      </c>
      <c r="N49" s="12"/>
    </row>
    <row r="50" spans="1:14" x14ac:dyDescent="0.25">
      <c r="A50" s="111" t="s">
        <v>354</v>
      </c>
      <c r="B50" s="2" t="str">
        <f t="shared" si="3"/>
        <v>FNAD</v>
      </c>
      <c r="C50" s="2" t="str">
        <f t="shared" si="4"/>
        <v>MAGNT_DESIGNER</v>
      </c>
      <c r="D50" s="112" t="s">
        <v>72</v>
      </c>
      <c r="E50" s="113">
        <v>115</v>
      </c>
      <c r="F50" s="114">
        <v>116</v>
      </c>
      <c r="G50" s="114">
        <v>118</v>
      </c>
      <c r="H50" s="114">
        <v>121</v>
      </c>
      <c r="I50" s="114">
        <v>124</v>
      </c>
      <c r="J50" s="114">
        <v>127</v>
      </c>
      <c r="K50" s="114">
        <v>131</v>
      </c>
      <c r="N50" s="12"/>
    </row>
    <row r="51" spans="1:14" x14ac:dyDescent="0.25">
      <c r="A51" s="111" t="s">
        <v>357</v>
      </c>
      <c r="B51" s="2" t="str">
        <f t="shared" si="3"/>
        <v>FNAD</v>
      </c>
      <c r="C51" s="2" t="str">
        <f t="shared" si="4"/>
        <v>MAGNT_RA</v>
      </c>
      <c r="D51" s="112" t="s">
        <v>803</v>
      </c>
      <c r="E51" s="113">
        <v>102</v>
      </c>
      <c r="F51" s="114">
        <v>102</v>
      </c>
      <c r="G51" s="114">
        <v>104</v>
      </c>
      <c r="H51" s="114">
        <v>107</v>
      </c>
      <c r="I51" s="114">
        <v>110</v>
      </c>
      <c r="J51" s="114">
        <v>113</v>
      </c>
      <c r="K51" s="114">
        <v>115</v>
      </c>
      <c r="N51" s="12"/>
    </row>
    <row r="52" spans="1:14" x14ac:dyDescent="0.25">
      <c r="A52" s="111" t="s">
        <v>358</v>
      </c>
      <c r="B52" s="2" t="str">
        <f t="shared" si="3"/>
        <v>FNAD</v>
      </c>
      <c r="C52" s="2" t="str">
        <f t="shared" si="4"/>
        <v>MAGNT_SCIENTIST</v>
      </c>
      <c r="D52" s="112" t="s">
        <v>58</v>
      </c>
      <c r="E52" s="113">
        <v>172</v>
      </c>
      <c r="F52" s="114">
        <v>173</v>
      </c>
      <c r="G52" s="114">
        <v>177</v>
      </c>
      <c r="H52" s="114">
        <v>181</v>
      </c>
      <c r="I52" s="114">
        <v>186</v>
      </c>
      <c r="J52" s="114">
        <v>190</v>
      </c>
      <c r="K52" s="114">
        <v>195</v>
      </c>
      <c r="N52" s="12"/>
    </row>
    <row r="53" spans="1:14" x14ac:dyDescent="0.25">
      <c r="A53" s="111" t="s">
        <v>359</v>
      </c>
      <c r="B53" s="2" t="str">
        <f t="shared" si="3"/>
        <v>FNAD</v>
      </c>
      <c r="C53" s="2" t="str">
        <f t="shared" si="4"/>
        <v>MATRL_EN</v>
      </c>
      <c r="D53" s="112" t="s">
        <v>49</v>
      </c>
      <c r="E53" s="113">
        <v>98</v>
      </c>
      <c r="F53" s="114">
        <v>99</v>
      </c>
      <c r="G53" s="114">
        <v>101</v>
      </c>
      <c r="H53" s="114">
        <v>104</v>
      </c>
      <c r="I53" s="114">
        <v>106</v>
      </c>
      <c r="J53" s="114">
        <v>109</v>
      </c>
      <c r="K53" s="114">
        <v>112</v>
      </c>
      <c r="N53" s="12"/>
    </row>
    <row r="54" spans="1:14" x14ac:dyDescent="0.25">
      <c r="A54" s="111" t="s">
        <v>360</v>
      </c>
      <c r="B54" s="2" t="str">
        <f t="shared" si="3"/>
        <v>FNAD</v>
      </c>
      <c r="C54" s="2" t="str">
        <f t="shared" si="4"/>
        <v>MATRL_SR</v>
      </c>
      <c r="D54" s="112" t="s">
        <v>156</v>
      </c>
      <c r="E54" s="113">
        <v>98</v>
      </c>
      <c r="F54" s="114">
        <v>99</v>
      </c>
      <c r="G54" s="114">
        <v>101</v>
      </c>
      <c r="H54" s="114">
        <v>104</v>
      </c>
      <c r="I54" s="114">
        <v>106</v>
      </c>
      <c r="J54" s="114">
        <v>109</v>
      </c>
      <c r="K54" s="114">
        <v>112</v>
      </c>
      <c r="N54" s="12"/>
    </row>
    <row r="55" spans="1:14" x14ac:dyDescent="0.25">
      <c r="A55" s="111" t="s">
        <v>361</v>
      </c>
      <c r="B55" s="2" t="str">
        <f t="shared" si="3"/>
        <v>FNAD</v>
      </c>
      <c r="C55" s="2" t="str">
        <f t="shared" si="4"/>
        <v>MECH_ANLYSIS_EN</v>
      </c>
      <c r="D55" s="112" t="s">
        <v>42</v>
      </c>
      <c r="E55" s="113">
        <v>150</v>
      </c>
      <c r="F55" s="114">
        <v>151</v>
      </c>
      <c r="G55" s="114">
        <v>154</v>
      </c>
      <c r="H55" s="114">
        <v>158</v>
      </c>
      <c r="I55" s="114">
        <v>162</v>
      </c>
      <c r="J55" s="114">
        <v>166</v>
      </c>
      <c r="K55" s="114">
        <v>170</v>
      </c>
      <c r="N55" s="12"/>
    </row>
    <row r="56" spans="1:14" x14ac:dyDescent="0.25">
      <c r="A56" s="111" t="s">
        <v>362</v>
      </c>
      <c r="B56" s="2" t="str">
        <f t="shared" si="3"/>
        <v>FNAD</v>
      </c>
      <c r="C56" s="2" t="str">
        <f t="shared" si="4"/>
        <v>MECH_ANLYSIS_SR</v>
      </c>
      <c r="D56" s="112" t="s">
        <v>43</v>
      </c>
      <c r="E56" s="113">
        <v>188</v>
      </c>
      <c r="F56" s="114">
        <v>190</v>
      </c>
      <c r="G56" s="114">
        <v>194</v>
      </c>
      <c r="H56" s="114">
        <v>199</v>
      </c>
      <c r="I56" s="114">
        <v>204</v>
      </c>
      <c r="J56" s="114">
        <v>209</v>
      </c>
      <c r="K56" s="114">
        <v>214</v>
      </c>
      <c r="N56" s="12"/>
    </row>
    <row r="57" spans="1:14" x14ac:dyDescent="0.25">
      <c r="A57" s="111" t="s">
        <v>363</v>
      </c>
      <c r="B57" s="2" t="str">
        <f t="shared" si="3"/>
        <v>FNAD</v>
      </c>
      <c r="C57" s="2" t="str">
        <f t="shared" si="4"/>
        <v>MECH_ASMBY_TECH</v>
      </c>
      <c r="D57" s="112" t="s">
        <v>79</v>
      </c>
      <c r="E57" s="113">
        <v>96</v>
      </c>
      <c r="F57" s="114">
        <v>97</v>
      </c>
      <c r="G57" s="114">
        <v>99</v>
      </c>
      <c r="H57" s="114">
        <v>101</v>
      </c>
      <c r="I57" s="114">
        <v>104</v>
      </c>
      <c r="J57" s="114">
        <v>106</v>
      </c>
      <c r="K57" s="114">
        <v>109</v>
      </c>
      <c r="N57" s="12"/>
    </row>
    <row r="58" spans="1:14" x14ac:dyDescent="0.25">
      <c r="A58" s="111" t="s">
        <v>365</v>
      </c>
      <c r="B58" s="2" t="str">
        <f t="shared" si="3"/>
        <v>FNAD</v>
      </c>
      <c r="C58" s="2" t="str">
        <f t="shared" si="4"/>
        <v>MECH_DESIGN_EN</v>
      </c>
      <c r="D58" s="112" t="s">
        <v>44</v>
      </c>
      <c r="E58" s="113">
        <v>156</v>
      </c>
      <c r="F58" s="114">
        <v>157</v>
      </c>
      <c r="G58" s="114">
        <v>160</v>
      </c>
      <c r="H58" s="114">
        <v>164</v>
      </c>
      <c r="I58" s="114">
        <v>168</v>
      </c>
      <c r="J58" s="114">
        <v>173</v>
      </c>
      <c r="K58" s="114">
        <v>177</v>
      </c>
      <c r="N58" s="12"/>
    </row>
    <row r="59" spans="1:14" x14ac:dyDescent="0.25">
      <c r="A59" s="111" t="s">
        <v>366</v>
      </c>
      <c r="B59" s="2" t="str">
        <f t="shared" si="3"/>
        <v>FNAD</v>
      </c>
      <c r="C59" s="2" t="str">
        <f t="shared" si="4"/>
        <v>MECH_DESIGN_SR</v>
      </c>
      <c r="D59" s="112" t="s">
        <v>45</v>
      </c>
      <c r="E59" s="113">
        <v>197</v>
      </c>
      <c r="F59" s="114">
        <v>199</v>
      </c>
      <c r="G59" s="114">
        <v>203</v>
      </c>
      <c r="H59" s="114">
        <v>208</v>
      </c>
      <c r="I59" s="114">
        <v>213</v>
      </c>
      <c r="J59" s="114">
        <v>218</v>
      </c>
      <c r="K59" s="114">
        <v>224</v>
      </c>
      <c r="N59" s="12"/>
    </row>
    <row r="60" spans="1:14" x14ac:dyDescent="0.25">
      <c r="A60" s="111" t="s">
        <v>364</v>
      </c>
      <c r="B60" s="2" t="str">
        <f t="shared" si="3"/>
        <v>FNAD</v>
      </c>
      <c r="C60" s="2" t="str">
        <f t="shared" si="4"/>
        <v>MECH_DESIGNER</v>
      </c>
      <c r="D60" s="112" t="s">
        <v>68</v>
      </c>
      <c r="E60" s="113">
        <v>114</v>
      </c>
      <c r="F60" s="114">
        <v>115</v>
      </c>
      <c r="G60" s="114">
        <v>117</v>
      </c>
      <c r="H60" s="114">
        <v>120</v>
      </c>
      <c r="I60" s="114">
        <v>123</v>
      </c>
      <c r="J60" s="114">
        <v>126</v>
      </c>
      <c r="K60" s="114">
        <v>130</v>
      </c>
      <c r="N60" s="12"/>
    </row>
    <row r="61" spans="1:14" x14ac:dyDescent="0.25">
      <c r="A61" s="111" t="s">
        <v>367</v>
      </c>
      <c r="B61" s="2" t="str">
        <f t="shared" si="3"/>
        <v>FNAD</v>
      </c>
      <c r="C61" s="2" t="str">
        <f t="shared" si="4"/>
        <v>MECH_DRAFTER</v>
      </c>
      <c r="D61" s="112" t="s">
        <v>71</v>
      </c>
      <c r="E61" s="113">
        <v>68</v>
      </c>
      <c r="F61" s="114">
        <v>68</v>
      </c>
      <c r="G61" s="114">
        <v>70</v>
      </c>
      <c r="H61" s="114">
        <v>71</v>
      </c>
      <c r="I61" s="114">
        <v>73</v>
      </c>
      <c r="J61" s="114">
        <v>75</v>
      </c>
      <c r="K61" s="114">
        <v>77</v>
      </c>
      <c r="N61" s="12"/>
    </row>
    <row r="62" spans="1:14" x14ac:dyDescent="0.25">
      <c r="A62" s="111" t="s">
        <v>368</v>
      </c>
      <c r="B62" s="2" t="str">
        <f t="shared" si="3"/>
        <v>FNAD</v>
      </c>
      <c r="C62" s="2" t="str">
        <f t="shared" si="4"/>
        <v>MECH_SYSTM_TECH</v>
      </c>
      <c r="D62" s="112" t="s">
        <v>84</v>
      </c>
      <c r="E62" s="113">
        <v>83</v>
      </c>
      <c r="F62" s="114">
        <v>84</v>
      </c>
      <c r="G62" s="114">
        <v>85</v>
      </c>
      <c r="H62" s="114">
        <v>87</v>
      </c>
      <c r="I62" s="114">
        <v>90</v>
      </c>
      <c r="J62" s="114">
        <v>92</v>
      </c>
      <c r="K62" s="114">
        <v>94</v>
      </c>
      <c r="N62" s="12"/>
    </row>
    <row r="63" spans="1:14" x14ac:dyDescent="0.25">
      <c r="A63" s="111" t="s">
        <v>369</v>
      </c>
      <c r="B63" s="2" t="str">
        <f t="shared" si="3"/>
        <v>FNAD</v>
      </c>
      <c r="C63" s="2" t="str">
        <f t="shared" si="4"/>
        <v>MECH_TASK_MNGR</v>
      </c>
      <c r="D63" s="112" t="s">
        <v>82</v>
      </c>
      <c r="E63" s="113">
        <v>81</v>
      </c>
      <c r="F63" s="114">
        <v>81</v>
      </c>
      <c r="G63" s="114">
        <v>83</v>
      </c>
      <c r="H63" s="114">
        <v>85</v>
      </c>
      <c r="I63" s="114">
        <v>87</v>
      </c>
      <c r="J63" s="114">
        <v>89</v>
      </c>
      <c r="K63" s="114">
        <v>92</v>
      </c>
      <c r="N63" s="12"/>
    </row>
    <row r="64" spans="1:14" x14ac:dyDescent="0.25">
      <c r="A64" s="111" t="s">
        <v>370</v>
      </c>
      <c r="B64" s="2" t="str">
        <f t="shared" si="3"/>
        <v>FNAD</v>
      </c>
      <c r="C64" s="2" t="str">
        <f t="shared" si="4"/>
        <v>MECH_TECH_MNGR</v>
      </c>
      <c r="D64" s="112" t="s">
        <v>48</v>
      </c>
      <c r="E64" s="113">
        <v>203</v>
      </c>
      <c r="F64" s="114">
        <v>205</v>
      </c>
      <c r="G64" s="114">
        <v>209</v>
      </c>
      <c r="H64" s="114">
        <v>214</v>
      </c>
      <c r="I64" s="114">
        <v>220</v>
      </c>
      <c r="J64" s="114">
        <v>225</v>
      </c>
      <c r="K64" s="114">
        <v>231</v>
      </c>
      <c r="N64" s="12"/>
    </row>
    <row r="65" spans="1:14" x14ac:dyDescent="0.25">
      <c r="A65" s="111" t="s">
        <v>371</v>
      </c>
      <c r="B65" s="2" t="str">
        <f t="shared" si="3"/>
        <v>FNAD</v>
      </c>
      <c r="C65" s="2" t="str">
        <f t="shared" si="4"/>
        <v>MECH_TECH_SPVSR</v>
      </c>
      <c r="D65" s="112" t="s">
        <v>85</v>
      </c>
      <c r="E65" s="113">
        <v>136</v>
      </c>
      <c r="F65" s="114">
        <v>137</v>
      </c>
      <c r="G65" s="114">
        <v>140</v>
      </c>
      <c r="H65" s="114">
        <v>144</v>
      </c>
      <c r="I65" s="114">
        <v>147</v>
      </c>
      <c r="J65" s="114">
        <v>151</v>
      </c>
      <c r="K65" s="114">
        <v>155</v>
      </c>
      <c r="N65" s="12"/>
    </row>
    <row r="66" spans="1:14" x14ac:dyDescent="0.25">
      <c r="A66" s="111" t="s">
        <v>372</v>
      </c>
      <c r="B66" s="2" t="str">
        <f t="shared" si="3"/>
        <v>FNAD</v>
      </c>
      <c r="C66" s="2" t="str">
        <f t="shared" si="4"/>
        <v>NETWORK_AYST</v>
      </c>
      <c r="D66" s="112" t="s">
        <v>173</v>
      </c>
      <c r="E66" s="113">
        <v>157</v>
      </c>
      <c r="F66" s="114">
        <v>158</v>
      </c>
      <c r="G66" s="114">
        <v>161</v>
      </c>
      <c r="H66" s="114">
        <v>166</v>
      </c>
      <c r="I66" s="114">
        <v>170</v>
      </c>
      <c r="J66" s="114">
        <v>174</v>
      </c>
      <c r="K66" s="114">
        <v>178</v>
      </c>
      <c r="N66" s="12"/>
    </row>
    <row r="67" spans="1:14" x14ac:dyDescent="0.25">
      <c r="A67" s="111" t="s">
        <v>373</v>
      </c>
      <c r="B67" s="2" t="str">
        <f t="shared" si="3"/>
        <v>FNAD</v>
      </c>
      <c r="C67" s="2" t="str">
        <f t="shared" si="4"/>
        <v>OPERTNS_FINANCE</v>
      </c>
      <c r="D67" s="112" t="s">
        <v>13</v>
      </c>
      <c r="E67" s="113">
        <v>148</v>
      </c>
      <c r="F67" s="114">
        <v>150</v>
      </c>
      <c r="G67" s="114">
        <v>153</v>
      </c>
      <c r="H67" s="114">
        <v>156</v>
      </c>
      <c r="I67" s="114">
        <v>160</v>
      </c>
      <c r="J67" s="114">
        <v>164</v>
      </c>
      <c r="K67" s="114">
        <v>168</v>
      </c>
      <c r="N67" s="12"/>
    </row>
    <row r="68" spans="1:14" x14ac:dyDescent="0.25">
      <c r="A68" s="111" t="s">
        <v>374</v>
      </c>
      <c r="B68" s="2" t="str">
        <f t="shared" ref="B68:B131" si="6">LEFT($A68,FIND("_",$A68)-1)</f>
        <v>FNAD</v>
      </c>
      <c r="C68" s="2" t="str">
        <f t="shared" ref="C68:C131" si="7">RIGHT($A68,(LEN($A68)-FIND("_",$A68)))</f>
        <v>OPERTNS_MNGR</v>
      </c>
      <c r="D68" s="112" t="s">
        <v>87</v>
      </c>
      <c r="E68" s="113">
        <v>189</v>
      </c>
      <c r="F68" s="114">
        <v>191</v>
      </c>
      <c r="G68" s="114">
        <v>195</v>
      </c>
      <c r="H68" s="114">
        <v>200</v>
      </c>
      <c r="I68" s="114">
        <v>205</v>
      </c>
      <c r="J68" s="114">
        <v>210</v>
      </c>
      <c r="K68" s="114">
        <v>215</v>
      </c>
      <c r="N68" s="12"/>
    </row>
    <row r="69" spans="1:14" x14ac:dyDescent="0.25">
      <c r="A69" s="111" t="s">
        <v>375</v>
      </c>
      <c r="B69" s="2" t="str">
        <f t="shared" si="6"/>
        <v>FNAD</v>
      </c>
      <c r="C69" s="2" t="str">
        <f t="shared" si="7"/>
        <v>OPERTNS_SPCLST</v>
      </c>
      <c r="D69" s="112" t="s">
        <v>88</v>
      </c>
      <c r="E69" s="113">
        <v>140</v>
      </c>
      <c r="F69" s="114">
        <v>141</v>
      </c>
      <c r="G69" s="114">
        <v>144</v>
      </c>
      <c r="H69" s="114">
        <v>147</v>
      </c>
      <c r="I69" s="114">
        <v>151</v>
      </c>
      <c r="J69" s="114">
        <v>155</v>
      </c>
      <c r="K69" s="114">
        <v>158</v>
      </c>
      <c r="N69" s="12"/>
    </row>
    <row r="70" spans="1:14" x14ac:dyDescent="0.25">
      <c r="A70" s="111" t="s">
        <v>376</v>
      </c>
      <c r="B70" s="2" t="str">
        <f t="shared" si="6"/>
        <v>FNAD</v>
      </c>
      <c r="C70" s="2" t="str">
        <f t="shared" si="7"/>
        <v>PA_EXP_RA</v>
      </c>
      <c r="D70" s="112" t="s">
        <v>56</v>
      </c>
      <c r="E70" s="113">
        <v>102</v>
      </c>
      <c r="F70" s="114">
        <v>102</v>
      </c>
      <c r="G70" s="114">
        <v>104</v>
      </c>
      <c r="H70" s="114">
        <v>107</v>
      </c>
      <c r="I70" s="114">
        <v>110</v>
      </c>
      <c r="J70" s="114">
        <v>113</v>
      </c>
      <c r="K70" s="114">
        <v>115</v>
      </c>
      <c r="N70" s="12"/>
    </row>
    <row r="71" spans="1:14" x14ac:dyDescent="0.25">
      <c r="A71" s="111" t="s">
        <v>377</v>
      </c>
      <c r="B71" s="2" t="str">
        <f t="shared" si="6"/>
        <v>FNAD</v>
      </c>
      <c r="C71" s="2" t="str">
        <f t="shared" si="7"/>
        <v>PA_THY_RA</v>
      </c>
      <c r="D71" s="112" t="s">
        <v>57</v>
      </c>
      <c r="E71" s="113">
        <v>102</v>
      </c>
      <c r="F71" s="114">
        <v>102</v>
      </c>
      <c r="G71" s="114">
        <v>104</v>
      </c>
      <c r="H71" s="114">
        <v>107</v>
      </c>
      <c r="I71" s="114">
        <v>110</v>
      </c>
      <c r="J71" s="114">
        <v>113</v>
      </c>
      <c r="K71" s="114">
        <v>115</v>
      </c>
      <c r="N71" s="12"/>
    </row>
    <row r="72" spans="1:14" x14ac:dyDescent="0.25">
      <c r="A72" s="111" t="s">
        <v>378</v>
      </c>
      <c r="B72" s="2" t="str">
        <f t="shared" si="6"/>
        <v>FNAD</v>
      </c>
      <c r="C72" s="2" t="str">
        <f t="shared" si="7"/>
        <v>PC_CUSTM_SPPRT</v>
      </c>
      <c r="D72" s="112" t="s">
        <v>171</v>
      </c>
      <c r="E72" s="113">
        <v>107</v>
      </c>
      <c r="F72" s="114">
        <v>108</v>
      </c>
      <c r="G72" s="114">
        <v>110</v>
      </c>
      <c r="H72" s="114">
        <v>113</v>
      </c>
      <c r="I72" s="114">
        <v>116</v>
      </c>
      <c r="J72" s="114">
        <v>119</v>
      </c>
      <c r="K72" s="114">
        <v>122</v>
      </c>
      <c r="N72" s="12"/>
    </row>
    <row r="73" spans="1:14" x14ac:dyDescent="0.25">
      <c r="A73" s="111" t="s">
        <v>379</v>
      </c>
      <c r="B73" s="2" t="str">
        <f t="shared" si="6"/>
        <v>FNAD</v>
      </c>
      <c r="C73" s="2" t="str">
        <f t="shared" si="7"/>
        <v>PC_SECURTY_AYST</v>
      </c>
      <c r="D73" s="112" t="s">
        <v>170</v>
      </c>
      <c r="E73" s="113">
        <v>177</v>
      </c>
      <c r="F73" s="114">
        <v>178</v>
      </c>
      <c r="G73" s="114">
        <v>182</v>
      </c>
      <c r="H73" s="114">
        <v>186</v>
      </c>
      <c r="I73" s="114">
        <v>191</v>
      </c>
      <c r="J73" s="114">
        <v>196</v>
      </c>
      <c r="K73" s="114">
        <v>201</v>
      </c>
      <c r="N73" s="12"/>
    </row>
    <row r="74" spans="1:14" x14ac:dyDescent="0.25">
      <c r="A74" s="111" t="s">
        <v>380</v>
      </c>
      <c r="B74" s="2" t="str">
        <f t="shared" si="6"/>
        <v>FNAD</v>
      </c>
      <c r="C74" s="2" t="str">
        <f t="shared" si="7"/>
        <v>PC_SPPRT_ASSOCT</v>
      </c>
      <c r="D74" s="112" t="s">
        <v>174</v>
      </c>
      <c r="E74" s="113">
        <v>100</v>
      </c>
      <c r="F74" s="114">
        <v>101</v>
      </c>
      <c r="G74" s="114">
        <v>103</v>
      </c>
      <c r="H74" s="114">
        <v>106</v>
      </c>
      <c r="I74" s="114">
        <v>108</v>
      </c>
      <c r="J74" s="114">
        <v>111</v>
      </c>
      <c r="K74" s="114">
        <v>114</v>
      </c>
      <c r="N74" s="12"/>
    </row>
    <row r="75" spans="1:14" x14ac:dyDescent="0.25">
      <c r="A75" s="111" t="s">
        <v>381</v>
      </c>
      <c r="B75" s="2" t="str">
        <f t="shared" si="6"/>
        <v>FNAD</v>
      </c>
      <c r="C75" s="2" t="str">
        <f t="shared" si="7"/>
        <v>PRCESS_CTRL_EN</v>
      </c>
      <c r="D75" s="112" t="s">
        <v>157</v>
      </c>
      <c r="E75" s="113">
        <v>122</v>
      </c>
      <c r="F75" s="114">
        <v>123</v>
      </c>
      <c r="G75" s="114">
        <v>125</v>
      </c>
      <c r="H75" s="114">
        <v>128</v>
      </c>
      <c r="I75" s="114">
        <v>132</v>
      </c>
      <c r="J75" s="114">
        <v>135</v>
      </c>
      <c r="K75" s="114">
        <v>138</v>
      </c>
      <c r="N75" s="12"/>
    </row>
    <row r="76" spans="1:14" x14ac:dyDescent="0.25">
      <c r="A76" s="111" t="s">
        <v>382</v>
      </c>
      <c r="B76" s="2" t="str">
        <f t="shared" si="6"/>
        <v>FNAD</v>
      </c>
      <c r="C76" s="2" t="str">
        <f t="shared" si="7"/>
        <v>PRCESS_CTRL_SR</v>
      </c>
      <c r="D76" s="112" t="s">
        <v>158</v>
      </c>
      <c r="E76" s="113">
        <v>166</v>
      </c>
      <c r="F76" s="114">
        <v>167</v>
      </c>
      <c r="G76" s="114">
        <v>171</v>
      </c>
      <c r="H76" s="114">
        <v>175</v>
      </c>
      <c r="I76" s="114">
        <v>179</v>
      </c>
      <c r="J76" s="114">
        <v>184</v>
      </c>
      <c r="K76" s="114">
        <v>189</v>
      </c>
      <c r="N76" s="12"/>
    </row>
    <row r="77" spans="1:14" x14ac:dyDescent="0.25">
      <c r="A77" s="111" t="s">
        <v>383</v>
      </c>
      <c r="B77" s="2" t="str">
        <f t="shared" si="6"/>
        <v>FNAD</v>
      </c>
      <c r="C77" s="2" t="str">
        <f t="shared" si="7"/>
        <v>PRJ_CTRL_LEAD</v>
      </c>
      <c r="D77" s="112" t="s">
        <v>19</v>
      </c>
      <c r="E77" s="113">
        <v>152</v>
      </c>
      <c r="F77" s="114">
        <v>153</v>
      </c>
      <c r="G77" s="114">
        <v>156</v>
      </c>
      <c r="H77" s="114">
        <v>160</v>
      </c>
      <c r="I77" s="114">
        <v>164</v>
      </c>
      <c r="J77" s="114">
        <v>168</v>
      </c>
      <c r="K77" s="114">
        <v>172</v>
      </c>
      <c r="N77" s="12"/>
    </row>
    <row r="78" spans="1:14" x14ac:dyDescent="0.25">
      <c r="A78" s="111" t="s">
        <v>384</v>
      </c>
      <c r="B78" s="2" t="str">
        <f t="shared" si="6"/>
        <v>FNAD</v>
      </c>
      <c r="C78" s="2" t="str">
        <f t="shared" si="7"/>
        <v>PRJ_CTRL_MNGR</v>
      </c>
      <c r="D78" s="112" t="s">
        <v>17</v>
      </c>
      <c r="E78" s="113">
        <v>207</v>
      </c>
      <c r="F78" s="114">
        <v>208</v>
      </c>
      <c r="G78" s="114">
        <v>212</v>
      </c>
      <c r="H78" s="114">
        <v>218</v>
      </c>
      <c r="I78" s="114">
        <v>223</v>
      </c>
      <c r="J78" s="114">
        <v>229</v>
      </c>
      <c r="K78" s="114">
        <v>234</v>
      </c>
      <c r="N78" s="12"/>
    </row>
    <row r="79" spans="1:14" x14ac:dyDescent="0.25">
      <c r="A79" s="111" t="s">
        <v>385</v>
      </c>
      <c r="B79" s="2" t="str">
        <f t="shared" si="6"/>
        <v>FNAD</v>
      </c>
      <c r="C79" s="2" t="str">
        <f t="shared" si="7"/>
        <v>PRJ_CTRL_SPCLST</v>
      </c>
      <c r="D79" s="112" t="s">
        <v>18</v>
      </c>
      <c r="E79" s="113">
        <v>128</v>
      </c>
      <c r="F79" s="114">
        <v>129</v>
      </c>
      <c r="G79" s="114">
        <v>131</v>
      </c>
      <c r="H79" s="114">
        <v>135</v>
      </c>
      <c r="I79" s="114">
        <v>138</v>
      </c>
      <c r="J79" s="114">
        <v>142</v>
      </c>
      <c r="K79" s="114">
        <v>145</v>
      </c>
      <c r="N79" s="12"/>
    </row>
    <row r="80" spans="1:14" x14ac:dyDescent="0.25">
      <c r="A80" s="111" t="s">
        <v>386</v>
      </c>
      <c r="B80" s="2" t="str">
        <f t="shared" si="6"/>
        <v>FNAD</v>
      </c>
      <c r="C80" s="2" t="str">
        <f t="shared" si="7"/>
        <v>PRJ_FINANCE</v>
      </c>
      <c r="D80" s="112" t="s">
        <v>20</v>
      </c>
      <c r="E80" s="113">
        <v>147</v>
      </c>
      <c r="F80" s="114">
        <v>148</v>
      </c>
      <c r="G80" s="114">
        <v>151</v>
      </c>
      <c r="H80" s="114">
        <v>155</v>
      </c>
      <c r="I80" s="114">
        <v>159</v>
      </c>
      <c r="J80" s="114">
        <v>163</v>
      </c>
      <c r="K80" s="114">
        <v>167</v>
      </c>
      <c r="N80" s="12"/>
    </row>
    <row r="81" spans="1:14" x14ac:dyDescent="0.25">
      <c r="A81" s="111" t="s">
        <v>387</v>
      </c>
      <c r="B81" s="2" t="str">
        <f t="shared" si="6"/>
        <v>FNAD</v>
      </c>
      <c r="C81" s="2" t="str">
        <f t="shared" si="7"/>
        <v>PRJ_MNGR</v>
      </c>
      <c r="D81" s="112" t="s">
        <v>22</v>
      </c>
      <c r="E81" s="113">
        <v>174</v>
      </c>
      <c r="F81" s="114">
        <v>175</v>
      </c>
      <c r="G81" s="114">
        <v>179</v>
      </c>
      <c r="H81" s="114">
        <v>183</v>
      </c>
      <c r="I81" s="114">
        <v>188</v>
      </c>
      <c r="J81" s="114">
        <v>193</v>
      </c>
      <c r="K81" s="114">
        <v>197</v>
      </c>
      <c r="N81" s="12"/>
    </row>
    <row r="82" spans="1:14" x14ac:dyDescent="0.25">
      <c r="A82" s="111" t="s">
        <v>388</v>
      </c>
      <c r="B82" s="2" t="str">
        <f t="shared" si="6"/>
        <v>FNAD</v>
      </c>
      <c r="C82" s="2" t="str">
        <f t="shared" si="7"/>
        <v>PRJ_MNGR_EXC</v>
      </c>
      <c r="D82" s="112" t="s">
        <v>21</v>
      </c>
      <c r="E82" s="113">
        <v>328</v>
      </c>
      <c r="F82" s="114">
        <v>330</v>
      </c>
      <c r="G82" s="114">
        <v>337</v>
      </c>
      <c r="H82" s="114">
        <v>346</v>
      </c>
      <c r="I82" s="114">
        <v>354</v>
      </c>
      <c r="J82" s="114">
        <v>363</v>
      </c>
      <c r="K82" s="114">
        <v>372</v>
      </c>
      <c r="N82" s="12"/>
    </row>
    <row r="83" spans="1:14" x14ac:dyDescent="0.25">
      <c r="A83" s="111" t="s">
        <v>389</v>
      </c>
      <c r="B83" s="2" t="str">
        <f t="shared" si="6"/>
        <v>FNAD</v>
      </c>
      <c r="C83" s="2" t="str">
        <f t="shared" si="7"/>
        <v>PRJ_MNGR_SR</v>
      </c>
      <c r="D83" s="112" t="s">
        <v>23</v>
      </c>
      <c r="E83" s="113">
        <v>262</v>
      </c>
      <c r="F83" s="114">
        <v>264</v>
      </c>
      <c r="G83" s="114">
        <v>270</v>
      </c>
      <c r="H83" s="114">
        <v>276</v>
      </c>
      <c r="I83" s="114">
        <v>283</v>
      </c>
      <c r="J83" s="114">
        <v>290</v>
      </c>
      <c r="K83" s="114">
        <v>298</v>
      </c>
      <c r="N83" s="12"/>
    </row>
    <row r="84" spans="1:14" x14ac:dyDescent="0.25">
      <c r="A84" s="111" t="s">
        <v>390</v>
      </c>
      <c r="B84" s="2" t="str">
        <f t="shared" si="6"/>
        <v>FNAD</v>
      </c>
      <c r="C84" s="2" t="str">
        <f t="shared" si="7"/>
        <v>PRJ_SPPRT</v>
      </c>
      <c r="D84" s="112" t="s">
        <v>24</v>
      </c>
      <c r="E84" s="113">
        <v>152</v>
      </c>
      <c r="F84" s="114">
        <v>153</v>
      </c>
      <c r="G84" s="114">
        <v>156</v>
      </c>
      <c r="H84" s="114">
        <v>160</v>
      </c>
      <c r="I84" s="114">
        <v>164</v>
      </c>
      <c r="J84" s="114">
        <v>168</v>
      </c>
      <c r="K84" s="114">
        <v>172</v>
      </c>
      <c r="N84" s="12"/>
    </row>
    <row r="85" spans="1:14" x14ac:dyDescent="0.25">
      <c r="A85" s="111" t="s">
        <v>391</v>
      </c>
      <c r="B85" s="2" t="str">
        <f t="shared" si="6"/>
        <v>FNAD</v>
      </c>
      <c r="C85" s="2" t="str">
        <f t="shared" si="7"/>
        <v>PROCUREMENT</v>
      </c>
      <c r="D85" s="112" t="s">
        <v>25</v>
      </c>
      <c r="E85" s="113">
        <v>125</v>
      </c>
      <c r="F85" s="114">
        <v>127</v>
      </c>
      <c r="G85" s="114">
        <v>129</v>
      </c>
      <c r="H85" s="114">
        <v>132</v>
      </c>
      <c r="I85" s="114">
        <v>136</v>
      </c>
      <c r="J85" s="114">
        <v>139</v>
      </c>
      <c r="K85" s="114">
        <v>142</v>
      </c>
      <c r="N85" s="12"/>
    </row>
    <row r="86" spans="1:14" x14ac:dyDescent="0.25">
      <c r="A86" s="111" t="s">
        <v>392</v>
      </c>
      <c r="B86" s="2" t="str">
        <f t="shared" si="6"/>
        <v>FNAD</v>
      </c>
      <c r="C86" s="2" t="str">
        <f t="shared" si="7"/>
        <v>PT_EXP_PHYST</v>
      </c>
      <c r="D86" s="112" t="s">
        <v>59</v>
      </c>
      <c r="E86" s="113">
        <v>153</v>
      </c>
      <c r="F86" s="114">
        <v>155</v>
      </c>
      <c r="G86" s="114">
        <v>158</v>
      </c>
      <c r="H86" s="114">
        <v>162</v>
      </c>
      <c r="I86" s="114">
        <v>166</v>
      </c>
      <c r="J86" s="114">
        <v>170</v>
      </c>
      <c r="K86" s="114">
        <v>174</v>
      </c>
      <c r="N86" s="12"/>
    </row>
    <row r="87" spans="1:14" x14ac:dyDescent="0.25">
      <c r="A87" s="111" t="s">
        <v>393</v>
      </c>
      <c r="B87" s="2" t="str">
        <f t="shared" si="6"/>
        <v>FNAD</v>
      </c>
      <c r="C87" s="2" t="str">
        <f t="shared" si="7"/>
        <v>PT_EXP_RA</v>
      </c>
      <c r="D87" s="112" t="s">
        <v>54</v>
      </c>
      <c r="E87" s="113">
        <v>102</v>
      </c>
      <c r="F87" s="114">
        <v>102</v>
      </c>
      <c r="G87" s="114">
        <v>104</v>
      </c>
      <c r="H87" s="114">
        <v>107</v>
      </c>
      <c r="I87" s="114">
        <v>110</v>
      </c>
      <c r="J87" s="114">
        <v>113</v>
      </c>
      <c r="K87" s="114">
        <v>115</v>
      </c>
      <c r="N87" s="12"/>
    </row>
    <row r="88" spans="1:14" x14ac:dyDescent="0.25">
      <c r="A88" s="111" t="s">
        <v>394</v>
      </c>
      <c r="B88" s="2" t="str">
        <f t="shared" si="6"/>
        <v>FNAD</v>
      </c>
      <c r="C88" s="2" t="str">
        <f t="shared" si="7"/>
        <v>PT_THY_RA</v>
      </c>
      <c r="D88" s="112" t="s">
        <v>55</v>
      </c>
      <c r="E88" s="113">
        <v>102</v>
      </c>
      <c r="F88" s="114">
        <v>102</v>
      </c>
      <c r="G88" s="114">
        <v>104</v>
      </c>
      <c r="H88" s="114">
        <v>107</v>
      </c>
      <c r="I88" s="114">
        <v>110</v>
      </c>
      <c r="J88" s="114">
        <v>113</v>
      </c>
      <c r="K88" s="114">
        <v>115</v>
      </c>
      <c r="N88" s="12"/>
    </row>
    <row r="89" spans="1:14" x14ac:dyDescent="0.25">
      <c r="A89" s="111" t="s">
        <v>395</v>
      </c>
      <c r="B89" s="2" t="str">
        <f t="shared" si="6"/>
        <v>FNAD</v>
      </c>
      <c r="C89" s="2" t="str">
        <f t="shared" si="7"/>
        <v>QLTY_ASSRANCE</v>
      </c>
      <c r="D89" s="112" t="s">
        <v>211</v>
      </c>
      <c r="E89" s="113">
        <v>167</v>
      </c>
      <c r="F89" s="114">
        <v>168</v>
      </c>
      <c r="G89" s="114">
        <v>172</v>
      </c>
      <c r="H89" s="114">
        <v>176</v>
      </c>
      <c r="I89" s="114">
        <v>181</v>
      </c>
      <c r="J89" s="114">
        <v>185</v>
      </c>
      <c r="K89" s="114">
        <v>190</v>
      </c>
      <c r="N89" s="12"/>
    </row>
    <row r="90" spans="1:14" x14ac:dyDescent="0.25">
      <c r="A90" s="111" t="s">
        <v>396</v>
      </c>
      <c r="B90" s="2" t="str">
        <f t="shared" si="6"/>
        <v>FNAD</v>
      </c>
      <c r="C90" s="2" t="str">
        <f t="shared" si="7"/>
        <v>RAD_PRTECTON</v>
      </c>
      <c r="D90" s="112" t="s">
        <v>160</v>
      </c>
      <c r="E90" s="113">
        <v>135</v>
      </c>
      <c r="F90" s="114">
        <v>136</v>
      </c>
      <c r="G90" s="114">
        <v>138</v>
      </c>
      <c r="H90" s="114">
        <v>142</v>
      </c>
      <c r="I90" s="114">
        <v>145</v>
      </c>
      <c r="J90" s="114">
        <v>149</v>
      </c>
      <c r="K90" s="114">
        <v>153</v>
      </c>
      <c r="N90" s="12"/>
    </row>
    <row r="91" spans="1:14" x14ac:dyDescent="0.25">
      <c r="A91" s="111" t="s">
        <v>397</v>
      </c>
      <c r="B91" s="2" t="str">
        <f t="shared" si="6"/>
        <v>FNAD</v>
      </c>
      <c r="C91" s="2" t="str">
        <f t="shared" si="7"/>
        <v>RF_DESIGN_EN</v>
      </c>
      <c r="D91" s="112" t="s">
        <v>38</v>
      </c>
      <c r="E91" s="113">
        <v>165</v>
      </c>
      <c r="F91" s="114">
        <v>166</v>
      </c>
      <c r="G91" s="114">
        <v>170</v>
      </c>
      <c r="H91" s="114">
        <v>174</v>
      </c>
      <c r="I91" s="114">
        <v>178</v>
      </c>
      <c r="J91" s="114">
        <v>183</v>
      </c>
      <c r="K91" s="114">
        <v>187</v>
      </c>
      <c r="N91" s="12"/>
    </row>
    <row r="92" spans="1:14" x14ac:dyDescent="0.25">
      <c r="A92" s="111" t="s">
        <v>398</v>
      </c>
      <c r="B92" s="2" t="str">
        <f t="shared" si="6"/>
        <v>FNAD</v>
      </c>
      <c r="C92" s="2" t="str">
        <f t="shared" si="7"/>
        <v>RF_DESIGN_SR</v>
      </c>
      <c r="D92" s="112" t="s">
        <v>39</v>
      </c>
      <c r="E92" s="113">
        <v>203</v>
      </c>
      <c r="F92" s="114">
        <v>205</v>
      </c>
      <c r="G92" s="114">
        <v>209</v>
      </c>
      <c r="H92" s="114">
        <v>214</v>
      </c>
      <c r="I92" s="114">
        <v>219</v>
      </c>
      <c r="J92" s="114">
        <v>225</v>
      </c>
      <c r="K92" s="114">
        <v>231</v>
      </c>
      <c r="N92" s="12"/>
    </row>
    <row r="93" spans="1:14" x14ac:dyDescent="0.25">
      <c r="A93" s="111" t="s">
        <v>399</v>
      </c>
      <c r="B93" s="2" t="str">
        <f t="shared" si="6"/>
        <v>FNAD</v>
      </c>
      <c r="C93" s="2" t="str">
        <f t="shared" si="7"/>
        <v>RF_RA</v>
      </c>
      <c r="D93" s="112" t="s">
        <v>804</v>
      </c>
      <c r="E93" s="113">
        <v>102</v>
      </c>
      <c r="F93" s="114">
        <v>102</v>
      </c>
      <c r="G93" s="114">
        <v>104</v>
      </c>
      <c r="H93" s="114">
        <v>107</v>
      </c>
      <c r="I93" s="114">
        <v>110</v>
      </c>
      <c r="J93" s="114">
        <v>113</v>
      </c>
      <c r="K93" s="114">
        <v>115</v>
      </c>
      <c r="N93" s="12"/>
    </row>
    <row r="94" spans="1:14" x14ac:dyDescent="0.25">
      <c r="A94" s="111" t="s">
        <v>400</v>
      </c>
      <c r="B94" s="2" t="str">
        <f t="shared" si="6"/>
        <v>FNAD</v>
      </c>
      <c r="C94" s="2" t="str">
        <f t="shared" si="7"/>
        <v>RF_SCIENTIST</v>
      </c>
      <c r="D94" s="112" t="s">
        <v>62</v>
      </c>
      <c r="E94" s="113">
        <v>189</v>
      </c>
      <c r="F94" s="114">
        <v>191</v>
      </c>
      <c r="G94" s="114">
        <v>195</v>
      </c>
      <c r="H94" s="114">
        <v>200</v>
      </c>
      <c r="I94" s="114">
        <v>205</v>
      </c>
      <c r="J94" s="114">
        <v>210</v>
      </c>
      <c r="K94" s="114">
        <v>215</v>
      </c>
      <c r="N94" s="12"/>
    </row>
    <row r="95" spans="1:14" x14ac:dyDescent="0.25">
      <c r="A95" s="111" t="s">
        <v>401</v>
      </c>
      <c r="B95" s="2" t="str">
        <f t="shared" si="6"/>
        <v>FNAD</v>
      </c>
      <c r="C95" s="2" t="str">
        <f t="shared" si="7"/>
        <v>SAFETY</v>
      </c>
      <c r="D95" s="112" t="s">
        <v>161</v>
      </c>
      <c r="E95" s="113">
        <v>145</v>
      </c>
      <c r="F95" s="114">
        <v>146</v>
      </c>
      <c r="G95" s="114">
        <v>149</v>
      </c>
      <c r="H95" s="114">
        <v>153</v>
      </c>
      <c r="I95" s="114">
        <v>157</v>
      </c>
      <c r="J95" s="114">
        <v>161</v>
      </c>
      <c r="K95" s="114">
        <v>165</v>
      </c>
      <c r="N95" s="12"/>
    </row>
    <row r="96" spans="1:14" x14ac:dyDescent="0.25">
      <c r="A96" s="111" t="s">
        <v>402</v>
      </c>
      <c r="B96" s="2" t="str">
        <f t="shared" si="6"/>
        <v>FNAD</v>
      </c>
      <c r="C96" s="2" t="str">
        <f t="shared" si="7"/>
        <v>SRF_TECH</v>
      </c>
      <c r="D96" s="112" t="s">
        <v>83</v>
      </c>
      <c r="E96" s="113">
        <v>84</v>
      </c>
      <c r="F96" s="114">
        <v>85</v>
      </c>
      <c r="G96" s="114">
        <v>87</v>
      </c>
      <c r="H96" s="114">
        <v>89</v>
      </c>
      <c r="I96" s="114">
        <v>91</v>
      </c>
      <c r="J96" s="114">
        <v>93</v>
      </c>
      <c r="K96" s="114">
        <v>96</v>
      </c>
      <c r="N96" s="12"/>
    </row>
    <row r="97" spans="1:14" x14ac:dyDescent="0.25">
      <c r="A97" s="111" t="s">
        <v>403</v>
      </c>
      <c r="B97" s="2" t="str">
        <f t="shared" si="6"/>
        <v>FNAD</v>
      </c>
      <c r="C97" s="2" t="str">
        <f t="shared" si="7"/>
        <v>SYSTM_ADMIN</v>
      </c>
      <c r="D97" s="112" t="s">
        <v>50</v>
      </c>
      <c r="E97" s="113">
        <v>130</v>
      </c>
      <c r="F97" s="114">
        <v>131</v>
      </c>
      <c r="G97" s="114">
        <v>134</v>
      </c>
      <c r="H97" s="114">
        <v>137</v>
      </c>
      <c r="I97" s="114">
        <v>141</v>
      </c>
      <c r="J97" s="114">
        <v>144</v>
      </c>
      <c r="K97" s="114">
        <v>148</v>
      </c>
      <c r="N97" s="12"/>
    </row>
    <row r="98" spans="1:14" x14ac:dyDescent="0.25">
      <c r="A98" s="111" t="s">
        <v>404</v>
      </c>
      <c r="B98" s="2" t="str">
        <f t="shared" si="6"/>
        <v>FNAD</v>
      </c>
      <c r="C98" s="2" t="str">
        <f t="shared" si="7"/>
        <v>TRAINING</v>
      </c>
      <c r="D98" s="112" t="s">
        <v>16</v>
      </c>
      <c r="E98" s="113">
        <v>136</v>
      </c>
      <c r="F98" s="114">
        <v>137</v>
      </c>
      <c r="G98" s="114">
        <v>140</v>
      </c>
      <c r="H98" s="114">
        <v>144</v>
      </c>
      <c r="I98" s="114">
        <v>147</v>
      </c>
      <c r="J98" s="114">
        <v>151</v>
      </c>
      <c r="K98" s="114">
        <v>155</v>
      </c>
      <c r="N98" s="12"/>
    </row>
    <row r="99" spans="1:14" x14ac:dyDescent="0.25">
      <c r="A99" s="111" t="s">
        <v>565</v>
      </c>
      <c r="B99" s="2" t="str">
        <f t="shared" si="6"/>
        <v>FNAD</v>
      </c>
      <c r="C99" s="2" t="str">
        <f t="shared" si="7"/>
        <v>U_CONST_SAFETY</v>
      </c>
      <c r="D99" s="112" t="s">
        <v>166</v>
      </c>
      <c r="E99" s="113">
        <v>0</v>
      </c>
      <c r="F99" s="114">
        <v>0</v>
      </c>
      <c r="G99" s="114">
        <v>0</v>
      </c>
      <c r="H99" s="114">
        <v>0</v>
      </c>
      <c r="I99" s="114">
        <v>0</v>
      </c>
      <c r="J99" s="114">
        <v>0</v>
      </c>
      <c r="K99" s="114">
        <v>0</v>
      </c>
      <c r="N99" s="12"/>
    </row>
    <row r="100" spans="1:14" x14ac:dyDescent="0.25">
      <c r="A100" s="111" t="s">
        <v>566</v>
      </c>
      <c r="B100" s="2" t="str">
        <f t="shared" si="6"/>
        <v>FNAD</v>
      </c>
      <c r="C100" s="2" t="str">
        <f t="shared" si="7"/>
        <v>U_GENERAL_ESH</v>
      </c>
      <c r="D100" s="112" t="s">
        <v>163</v>
      </c>
      <c r="E100" s="113">
        <v>0</v>
      </c>
      <c r="F100" s="114">
        <v>0</v>
      </c>
      <c r="G100" s="114">
        <v>0</v>
      </c>
      <c r="H100" s="114">
        <v>0</v>
      </c>
      <c r="I100" s="114">
        <v>0</v>
      </c>
      <c r="J100" s="114">
        <v>0</v>
      </c>
      <c r="K100" s="114">
        <v>0</v>
      </c>
      <c r="N100" s="12"/>
    </row>
    <row r="101" spans="1:14" x14ac:dyDescent="0.25">
      <c r="A101" s="111" t="s">
        <v>567</v>
      </c>
      <c r="B101" s="2" t="str">
        <f t="shared" si="6"/>
        <v>FNAD</v>
      </c>
      <c r="C101" s="2" t="str">
        <f t="shared" si="7"/>
        <v>U_PA_EXP_PHYST</v>
      </c>
      <c r="D101" s="112" t="s">
        <v>66</v>
      </c>
      <c r="E101" s="113">
        <v>0</v>
      </c>
      <c r="F101" s="114">
        <v>0</v>
      </c>
      <c r="G101" s="114">
        <v>0</v>
      </c>
      <c r="H101" s="114">
        <v>0</v>
      </c>
      <c r="I101" s="114">
        <v>0</v>
      </c>
      <c r="J101" s="114">
        <v>0</v>
      </c>
      <c r="K101" s="114">
        <v>0</v>
      </c>
      <c r="N101" s="12"/>
    </row>
    <row r="102" spans="1:14" x14ac:dyDescent="0.25">
      <c r="A102" s="111" t="s">
        <v>568</v>
      </c>
      <c r="B102" s="2" t="str">
        <f t="shared" si="6"/>
        <v>FNAD</v>
      </c>
      <c r="C102" s="2" t="str">
        <f t="shared" si="7"/>
        <v>U_PA_EXP_RA</v>
      </c>
      <c r="D102" s="112" t="s">
        <v>805</v>
      </c>
      <c r="E102" s="113">
        <v>0</v>
      </c>
      <c r="F102" s="114">
        <v>0</v>
      </c>
      <c r="G102" s="114">
        <v>0</v>
      </c>
      <c r="H102" s="114">
        <v>0</v>
      </c>
      <c r="I102" s="114">
        <v>0</v>
      </c>
      <c r="J102" s="114">
        <v>0</v>
      </c>
      <c r="K102" s="114">
        <v>0</v>
      </c>
      <c r="N102" s="12"/>
    </row>
    <row r="103" spans="1:14" x14ac:dyDescent="0.25">
      <c r="A103" s="111" t="s">
        <v>569</v>
      </c>
      <c r="B103" s="2" t="str">
        <f t="shared" si="6"/>
        <v>FNAD</v>
      </c>
      <c r="C103" s="2" t="str">
        <f t="shared" si="7"/>
        <v>U_PA_THY_RA</v>
      </c>
      <c r="D103" s="112" t="s">
        <v>64</v>
      </c>
      <c r="E103" s="113">
        <v>0</v>
      </c>
      <c r="F103" s="114">
        <v>0</v>
      </c>
      <c r="G103" s="114">
        <v>0</v>
      </c>
      <c r="H103" s="114">
        <v>0</v>
      </c>
      <c r="I103" s="114">
        <v>0</v>
      </c>
      <c r="J103" s="114">
        <v>0</v>
      </c>
      <c r="K103" s="114">
        <v>0</v>
      </c>
      <c r="N103" s="12"/>
    </row>
    <row r="104" spans="1:14" x14ac:dyDescent="0.25">
      <c r="A104" s="111" t="s">
        <v>570</v>
      </c>
      <c r="B104" s="2" t="str">
        <f t="shared" si="6"/>
        <v>FNAD</v>
      </c>
      <c r="C104" s="2" t="str">
        <f t="shared" si="7"/>
        <v>U_PROCUREMENT</v>
      </c>
      <c r="D104" s="112" t="s">
        <v>26</v>
      </c>
      <c r="E104" s="113">
        <v>0</v>
      </c>
      <c r="F104" s="114">
        <v>0</v>
      </c>
      <c r="G104" s="114">
        <v>0</v>
      </c>
      <c r="H104" s="114">
        <v>0</v>
      </c>
      <c r="I104" s="114">
        <v>0</v>
      </c>
      <c r="J104" s="114">
        <v>0</v>
      </c>
      <c r="K104" s="114">
        <v>0</v>
      </c>
      <c r="N104" s="12"/>
    </row>
    <row r="105" spans="1:14" x14ac:dyDescent="0.25">
      <c r="A105" s="111" t="s">
        <v>571</v>
      </c>
      <c r="B105" s="2" t="str">
        <f t="shared" si="6"/>
        <v>FNAD</v>
      </c>
      <c r="C105" s="2" t="str">
        <f t="shared" si="7"/>
        <v>U_PT_EXP_PHYST</v>
      </c>
      <c r="D105" s="112" t="s">
        <v>65</v>
      </c>
      <c r="E105" s="113">
        <v>0</v>
      </c>
      <c r="F105" s="114">
        <v>0</v>
      </c>
      <c r="G105" s="114">
        <v>0</v>
      </c>
      <c r="H105" s="114">
        <v>0</v>
      </c>
      <c r="I105" s="114">
        <v>0</v>
      </c>
      <c r="J105" s="114">
        <v>0</v>
      </c>
      <c r="K105" s="114">
        <v>0</v>
      </c>
      <c r="N105" s="12"/>
    </row>
    <row r="106" spans="1:14" x14ac:dyDescent="0.25">
      <c r="A106" s="111" t="s">
        <v>572</v>
      </c>
      <c r="B106" s="2" t="str">
        <f t="shared" si="6"/>
        <v>FNAD</v>
      </c>
      <c r="C106" s="2" t="str">
        <f t="shared" si="7"/>
        <v>U_PT_EXP_RA</v>
      </c>
      <c r="D106" s="112" t="s">
        <v>806</v>
      </c>
      <c r="E106" s="113">
        <v>0</v>
      </c>
      <c r="F106" s="114">
        <v>0</v>
      </c>
      <c r="G106" s="114">
        <v>0</v>
      </c>
      <c r="H106" s="114">
        <v>0</v>
      </c>
      <c r="I106" s="114">
        <v>0</v>
      </c>
      <c r="J106" s="114">
        <v>0</v>
      </c>
      <c r="K106" s="114">
        <v>0</v>
      </c>
      <c r="N106" s="12"/>
    </row>
    <row r="107" spans="1:14" x14ac:dyDescent="0.25">
      <c r="A107" s="111" t="s">
        <v>573</v>
      </c>
      <c r="B107" s="2" t="str">
        <f t="shared" si="6"/>
        <v>FNAD</v>
      </c>
      <c r="C107" s="2" t="str">
        <f t="shared" si="7"/>
        <v>U_PT_THY_RA</v>
      </c>
      <c r="D107" s="112" t="s">
        <v>63</v>
      </c>
      <c r="E107" s="113">
        <v>0</v>
      </c>
      <c r="F107" s="114">
        <v>0</v>
      </c>
      <c r="G107" s="114">
        <v>0</v>
      </c>
      <c r="H107" s="114">
        <v>0</v>
      </c>
      <c r="I107" s="114">
        <v>0</v>
      </c>
      <c r="J107" s="114">
        <v>0</v>
      </c>
      <c r="K107" s="114">
        <v>0</v>
      </c>
      <c r="N107" s="12"/>
    </row>
    <row r="108" spans="1:14" x14ac:dyDescent="0.25">
      <c r="A108" s="111" t="s">
        <v>574</v>
      </c>
      <c r="B108" s="2" t="str">
        <f t="shared" si="6"/>
        <v>FNAD</v>
      </c>
      <c r="C108" s="2" t="str">
        <f t="shared" si="7"/>
        <v>U_RAD_PRTECTON</v>
      </c>
      <c r="D108" s="112" t="s">
        <v>164</v>
      </c>
      <c r="E108" s="113">
        <v>0</v>
      </c>
      <c r="F108" s="114">
        <v>0</v>
      </c>
      <c r="G108" s="114">
        <v>0</v>
      </c>
      <c r="H108" s="114">
        <v>0</v>
      </c>
      <c r="I108" s="114">
        <v>0</v>
      </c>
      <c r="J108" s="114">
        <v>0</v>
      </c>
      <c r="K108" s="114">
        <v>0</v>
      </c>
      <c r="N108" s="12"/>
    </row>
    <row r="109" spans="1:14" x14ac:dyDescent="0.25">
      <c r="A109" s="111" t="s">
        <v>575</v>
      </c>
      <c r="B109" s="2" t="str">
        <f t="shared" si="6"/>
        <v>FNAD</v>
      </c>
      <c r="C109" s="2" t="str">
        <f t="shared" si="7"/>
        <v>U_RF_RA</v>
      </c>
      <c r="D109" s="112" t="s">
        <v>807</v>
      </c>
      <c r="E109" s="113">
        <v>0</v>
      </c>
      <c r="F109" s="114">
        <v>0</v>
      </c>
      <c r="G109" s="114">
        <v>0</v>
      </c>
      <c r="H109" s="114">
        <v>0</v>
      </c>
      <c r="I109" s="114">
        <v>0</v>
      </c>
      <c r="J109" s="114">
        <v>0</v>
      </c>
      <c r="K109" s="114">
        <v>0</v>
      </c>
      <c r="N109" s="12"/>
    </row>
    <row r="110" spans="1:14" x14ac:dyDescent="0.25">
      <c r="A110" s="111" t="s">
        <v>576</v>
      </c>
      <c r="B110" s="2" t="str">
        <f t="shared" si="6"/>
        <v>FNAD</v>
      </c>
      <c r="C110" s="2" t="str">
        <f t="shared" si="7"/>
        <v>U_RF_SCIENTIST</v>
      </c>
      <c r="D110" s="112" t="s">
        <v>808</v>
      </c>
      <c r="E110" s="113">
        <v>0</v>
      </c>
      <c r="F110" s="114">
        <v>0</v>
      </c>
      <c r="G110" s="114">
        <v>0</v>
      </c>
      <c r="H110" s="114">
        <v>0</v>
      </c>
      <c r="I110" s="114">
        <v>0</v>
      </c>
      <c r="J110" s="114">
        <v>0</v>
      </c>
      <c r="K110" s="114">
        <v>0</v>
      </c>
      <c r="N110" s="12"/>
    </row>
    <row r="111" spans="1:14" x14ac:dyDescent="0.25">
      <c r="A111" s="111" t="s">
        <v>577</v>
      </c>
      <c r="B111" s="2" t="str">
        <f t="shared" si="6"/>
        <v>FNAD</v>
      </c>
      <c r="C111" s="2" t="str">
        <f t="shared" si="7"/>
        <v>U_SAFETY</v>
      </c>
      <c r="D111" s="112" t="s">
        <v>165</v>
      </c>
      <c r="E111" s="113">
        <v>0</v>
      </c>
      <c r="F111" s="114">
        <v>0</v>
      </c>
      <c r="G111" s="114">
        <v>0</v>
      </c>
      <c r="H111" s="114">
        <v>0</v>
      </c>
      <c r="I111" s="114">
        <v>0</v>
      </c>
      <c r="J111" s="114">
        <v>0</v>
      </c>
      <c r="K111" s="114">
        <v>0</v>
      </c>
      <c r="N111" s="12"/>
    </row>
    <row r="112" spans="1:14" x14ac:dyDescent="0.25">
      <c r="A112" s="111" t="s">
        <v>578</v>
      </c>
      <c r="B112" s="2" t="str">
        <f t="shared" si="6"/>
        <v>FNAD</v>
      </c>
      <c r="C112" s="2" t="str">
        <f t="shared" si="7"/>
        <v>WEB_APPS_DEVLPR</v>
      </c>
      <c r="D112" s="112" t="s">
        <v>51</v>
      </c>
      <c r="E112" s="113">
        <v>105</v>
      </c>
      <c r="F112" s="114">
        <v>106</v>
      </c>
      <c r="G112" s="114">
        <v>108</v>
      </c>
      <c r="H112" s="114">
        <v>111</v>
      </c>
      <c r="I112" s="114">
        <v>114</v>
      </c>
      <c r="J112" s="114">
        <v>117</v>
      </c>
      <c r="K112" s="114">
        <v>120</v>
      </c>
      <c r="N112" s="12"/>
    </row>
    <row r="113" spans="1:14" x14ac:dyDescent="0.25">
      <c r="A113" s="111" t="s">
        <v>579</v>
      </c>
      <c r="B113" s="2" t="str">
        <f t="shared" si="6"/>
        <v>FNAP</v>
      </c>
      <c r="C113" s="2" t="str">
        <f t="shared" si="7"/>
        <v>AC_EXP_PHYST</v>
      </c>
      <c r="D113" s="112" t="s">
        <v>61</v>
      </c>
      <c r="E113" s="113">
        <v>168</v>
      </c>
      <c r="F113" s="114">
        <v>169</v>
      </c>
      <c r="G113" s="114">
        <v>172</v>
      </c>
      <c r="H113" s="114">
        <v>177</v>
      </c>
      <c r="I113" s="114">
        <v>181</v>
      </c>
      <c r="J113" s="114">
        <v>186</v>
      </c>
      <c r="K113" s="114">
        <v>190</v>
      </c>
      <c r="N113" s="12"/>
    </row>
    <row r="114" spans="1:14" x14ac:dyDescent="0.25">
      <c r="A114" s="111" t="s">
        <v>580</v>
      </c>
      <c r="B114" s="2" t="str">
        <f t="shared" si="6"/>
        <v>FNAP</v>
      </c>
      <c r="C114" s="2" t="str">
        <f t="shared" si="7"/>
        <v>AC_EXP_RA</v>
      </c>
      <c r="D114" s="112" t="s">
        <v>53</v>
      </c>
      <c r="E114" s="113">
        <v>102</v>
      </c>
      <c r="F114" s="114">
        <v>102</v>
      </c>
      <c r="G114" s="114">
        <v>104</v>
      </c>
      <c r="H114" s="114">
        <v>107</v>
      </c>
      <c r="I114" s="114">
        <v>110</v>
      </c>
      <c r="J114" s="114">
        <v>113</v>
      </c>
      <c r="K114" s="114">
        <v>115</v>
      </c>
      <c r="N114" s="12"/>
    </row>
    <row r="115" spans="1:14" x14ac:dyDescent="0.25">
      <c r="A115" s="111" t="s">
        <v>581</v>
      </c>
      <c r="B115" s="2" t="str">
        <f t="shared" si="6"/>
        <v>FNAP</v>
      </c>
      <c r="C115" s="2" t="str">
        <f t="shared" si="7"/>
        <v>AC_THY_PHYST</v>
      </c>
      <c r="D115" s="112" t="s">
        <v>60</v>
      </c>
      <c r="E115" s="113">
        <v>184</v>
      </c>
      <c r="F115" s="114">
        <v>185</v>
      </c>
      <c r="G115" s="114">
        <v>189</v>
      </c>
      <c r="H115" s="114">
        <v>194</v>
      </c>
      <c r="I115" s="114">
        <v>198</v>
      </c>
      <c r="J115" s="114">
        <v>203</v>
      </c>
      <c r="K115" s="114">
        <v>209</v>
      </c>
      <c r="N115" s="12"/>
    </row>
    <row r="116" spans="1:14" x14ac:dyDescent="0.25">
      <c r="A116" s="111" t="s">
        <v>582</v>
      </c>
      <c r="B116" s="2" t="str">
        <f t="shared" si="6"/>
        <v>FNAP</v>
      </c>
      <c r="C116" s="2" t="str">
        <f t="shared" si="7"/>
        <v>AC_THY_RA</v>
      </c>
      <c r="D116" s="112" t="s">
        <v>52</v>
      </c>
      <c r="E116" s="113">
        <v>102</v>
      </c>
      <c r="F116" s="114">
        <v>102</v>
      </c>
      <c r="G116" s="114">
        <v>104</v>
      </c>
      <c r="H116" s="114">
        <v>107</v>
      </c>
      <c r="I116" s="114">
        <v>110</v>
      </c>
      <c r="J116" s="114">
        <v>113</v>
      </c>
      <c r="K116" s="114">
        <v>115</v>
      </c>
      <c r="N116" s="12"/>
    </row>
    <row r="117" spans="1:14" x14ac:dyDescent="0.25">
      <c r="A117" s="111" t="s">
        <v>583</v>
      </c>
      <c r="B117" s="2" t="str">
        <f t="shared" si="6"/>
        <v>FNAP</v>
      </c>
      <c r="C117" s="2" t="str">
        <f t="shared" si="7"/>
        <v>ADMIN_SPPRT</v>
      </c>
      <c r="D117" s="112" t="s">
        <v>14</v>
      </c>
      <c r="E117" s="113">
        <v>83</v>
      </c>
      <c r="F117" s="114">
        <v>83</v>
      </c>
      <c r="G117" s="114">
        <v>85</v>
      </c>
      <c r="H117" s="114">
        <v>87</v>
      </c>
      <c r="I117" s="114">
        <v>89</v>
      </c>
      <c r="J117" s="114">
        <v>92</v>
      </c>
      <c r="K117" s="114">
        <v>94</v>
      </c>
      <c r="N117" s="12"/>
    </row>
    <row r="118" spans="1:14" x14ac:dyDescent="0.25">
      <c r="A118" s="111" t="s">
        <v>584</v>
      </c>
      <c r="B118" s="2" t="str">
        <f t="shared" si="6"/>
        <v>FNAP</v>
      </c>
      <c r="C118" s="2" t="str">
        <f t="shared" si="7"/>
        <v>ELEC_TECH_MNGR</v>
      </c>
      <c r="D118" s="112" t="s">
        <v>35</v>
      </c>
      <c r="E118" s="113">
        <v>233</v>
      </c>
      <c r="F118" s="114">
        <v>235</v>
      </c>
      <c r="G118" s="114">
        <v>240</v>
      </c>
      <c r="H118" s="114">
        <v>246</v>
      </c>
      <c r="I118" s="114">
        <v>252</v>
      </c>
      <c r="J118" s="114">
        <v>258</v>
      </c>
      <c r="K118" s="114">
        <v>265</v>
      </c>
      <c r="N118" s="12"/>
    </row>
    <row r="119" spans="1:14" x14ac:dyDescent="0.25">
      <c r="A119" s="111" t="s">
        <v>585</v>
      </c>
      <c r="B119" s="2" t="str">
        <f t="shared" si="6"/>
        <v>FNAP</v>
      </c>
      <c r="C119" s="2" t="str">
        <f t="shared" si="7"/>
        <v>ELTN_DESIGN_EN</v>
      </c>
      <c r="D119" s="112" t="s">
        <v>31</v>
      </c>
      <c r="E119" s="113">
        <v>158</v>
      </c>
      <c r="F119" s="114">
        <v>159</v>
      </c>
      <c r="G119" s="114">
        <v>162</v>
      </c>
      <c r="H119" s="114">
        <v>166</v>
      </c>
      <c r="I119" s="114">
        <v>170</v>
      </c>
      <c r="J119" s="114">
        <v>175</v>
      </c>
      <c r="K119" s="114">
        <v>179</v>
      </c>
      <c r="N119" s="12"/>
    </row>
    <row r="120" spans="1:14" x14ac:dyDescent="0.25">
      <c r="A120" s="111" t="s">
        <v>586</v>
      </c>
      <c r="B120" s="2" t="str">
        <f t="shared" si="6"/>
        <v>FNAP</v>
      </c>
      <c r="C120" s="2" t="str">
        <f t="shared" si="7"/>
        <v>ELTN_DESIGN_SR</v>
      </c>
      <c r="D120" s="112" t="s">
        <v>32</v>
      </c>
      <c r="E120" s="113">
        <v>203</v>
      </c>
      <c r="F120" s="114">
        <v>205</v>
      </c>
      <c r="G120" s="114">
        <v>209</v>
      </c>
      <c r="H120" s="114">
        <v>214</v>
      </c>
      <c r="I120" s="114">
        <v>220</v>
      </c>
      <c r="J120" s="114">
        <v>225</v>
      </c>
      <c r="K120" s="114">
        <v>231</v>
      </c>
      <c r="N120" s="12"/>
    </row>
    <row r="121" spans="1:14" x14ac:dyDescent="0.25">
      <c r="A121" s="111" t="s">
        <v>587</v>
      </c>
      <c r="B121" s="2" t="str">
        <f t="shared" si="6"/>
        <v>FNAP</v>
      </c>
      <c r="C121" s="2" t="str">
        <f t="shared" si="7"/>
        <v>ENGNRING_PHYST</v>
      </c>
      <c r="D121" s="112" t="s">
        <v>210</v>
      </c>
      <c r="E121" s="113">
        <v>168</v>
      </c>
      <c r="F121" s="114">
        <v>170</v>
      </c>
      <c r="G121" s="114">
        <v>173</v>
      </c>
      <c r="H121" s="114">
        <v>177</v>
      </c>
      <c r="I121" s="114">
        <v>182</v>
      </c>
      <c r="J121" s="114">
        <v>186</v>
      </c>
      <c r="K121" s="114">
        <v>191</v>
      </c>
      <c r="N121" s="12"/>
    </row>
    <row r="122" spans="1:14" x14ac:dyDescent="0.25">
      <c r="A122" s="111" t="s">
        <v>420</v>
      </c>
      <c r="B122" s="2" t="str">
        <f t="shared" si="6"/>
        <v>FNAP</v>
      </c>
      <c r="C122" s="2" t="str">
        <f t="shared" si="7"/>
        <v>FACILITIES_MGMT</v>
      </c>
      <c r="D122" s="112" t="s">
        <v>168</v>
      </c>
      <c r="E122" s="113">
        <v>142</v>
      </c>
      <c r="F122" s="114">
        <v>143</v>
      </c>
      <c r="G122" s="114">
        <v>146</v>
      </c>
      <c r="H122" s="114">
        <v>150</v>
      </c>
      <c r="I122" s="114">
        <v>153</v>
      </c>
      <c r="J122" s="114">
        <v>157</v>
      </c>
      <c r="K122" s="114">
        <v>161</v>
      </c>
      <c r="N122" s="12"/>
    </row>
    <row r="123" spans="1:14" x14ac:dyDescent="0.25">
      <c r="A123" s="111" t="s">
        <v>421</v>
      </c>
      <c r="B123" s="2" t="str">
        <f t="shared" si="6"/>
        <v>FNAP</v>
      </c>
      <c r="C123" s="2" t="str">
        <f t="shared" si="7"/>
        <v>GENERAL_ADMIN</v>
      </c>
      <c r="D123" s="112" t="s">
        <v>15</v>
      </c>
      <c r="E123" s="113">
        <v>103</v>
      </c>
      <c r="F123" s="114">
        <v>104</v>
      </c>
      <c r="G123" s="114">
        <v>106</v>
      </c>
      <c r="H123" s="114">
        <v>109</v>
      </c>
      <c r="I123" s="114">
        <v>111</v>
      </c>
      <c r="J123" s="114">
        <v>114</v>
      </c>
      <c r="K123" s="114">
        <v>117</v>
      </c>
      <c r="N123" s="12"/>
    </row>
    <row r="124" spans="1:14" x14ac:dyDescent="0.25">
      <c r="A124" s="111" t="s">
        <v>422</v>
      </c>
      <c r="B124" s="2" t="str">
        <f t="shared" si="6"/>
        <v>FNAP</v>
      </c>
      <c r="C124" s="2" t="str">
        <f t="shared" si="7"/>
        <v>MAGNT_SCIENTIST</v>
      </c>
      <c r="D124" s="112" t="s">
        <v>58</v>
      </c>
      <c r="E124" s="113">
        <v>172</v>
      </c>
      <c r="F124" s="114">
        <v>173</v>
      </c>
      <c r="G124" s="114">
        <v>177</v>
      </c>
      <c r="H124" s="114">
        <v>181</v>
      </c>
      <c r="I124" s="114">
        <v>186</v>
      </c>
      <c r="J124" s="114">
        <v>190</v>
      </c>
      <c r="K124" s="114">
        <v>195</v>
      </c>
      <c r="N124" s="12"/>
    </row>
    <row r="125" spans="1:14" x14ac:dyDescent="0.25">
      <c r="A125" s="111" t="s">
        <v>423</v>
      </c>
      <c r="B125" s="2" t="str">
        <f t="shared" si="6"/>
        <v>FNAP</v>
      </c>
      <c r="C125" s="2" t="str">
        <f t="shared" si="7"/>
        <v>MECH_ASMBY_TECH</v>
      </c>
      <c r="D125" s="112" t="s">
        <v>79</v>
      </c>
      <c r="E125" s="113">
        <v>96</v>
      </c>
      <c r="F125" s="114">
        <v>97</v>
      </c>
      <c r="G125" s="114">
        <v>99</v>
      </c>
      <c r="H125" s="114">
        <v>101</v>
      </c>
      <c r="I125" s="114">
        <v>104</v>
      </c>
      <c r="J125" s="114">
        <v>106</v>
      </c>
      <c r="K125" s="114">
        <v>109</v>
      </c>
      <c r="N125" s="12"/>
    </row>
    <row r="126" spans="1:14" x14ac:dyDescent="0.25">
      <c r="A126" s="111" t="s">
        <v>424</v>
      </c>
      <c r="B126" s="2" t="str">
        <f t="shared" si="6"/>
        <v>FNAP</v>
      </c>
      <c r="C126" s="2" t="str">
        <f t="shared" si="7"/>
        <v>MECH_DESIGN_EN</v>
      </c>
      <c r="D126" s="112" t="s">
        <v>44</v>
      </c>
      <c r="E126" s="113">
        <v>156</v>
      </c>
      <c r="F126" s="114">
        <v>157</v>
      </c>
      <c r="G126" s="114">
        <v>160</v>
      </c>
      <c r="H126" s="114">
        <v>164</v>
      </c>
      <c r="I126" s="114">
        <v>168</v>
      </c>
      <c r="J126" s="114">
        <v>173</v>
      </c>
      <c r="K126" s="114">
        <v>177</v>
      </c>
      <c r="N126" s="12"/>
    </row>
    <row r="127" spans="1:14" x14ac:dyDescent="0.25">
      <c r="A127" s="111" t="s">
        <v>425</v>
      </c>
      <c r="B127" s="2" t="str">
        <f t="shared" si="6"/>
        <v>FNAP</v>
      </c>
      <c r="C127" s="2" t="str">
        <f t="shared" si="7"/>
        <v>MECH_DESIGN_SR</v>
      </c>
      <c r="D127" s="112" t="s">
        <v>45</v>
      </c>
      <c r="E127" s="113">
        <v>197</v>
      </c>
      <c r="F127" s="114">
        <v>199</v>
      </c>
      <c r="G127" s="114">
        <v>203</v>
      </c>
      <c r="H127" s="114">
        <v>208</v>
      </c>
      <c r="I127" s="114">
        <v>213</v>
      </c>
      <c r="J127" s="114">
        <v>218</v>
      </c>
      <c r="K127" s="114">
        <v>224</v>
      </c>
      <c r="N127" s="12"/>
    </row>
    <row r="128" spans="1:14" x14ac:dyDescent="0.25">
      <c r="A128" s="111" t="s">
        <v>426</v>
      </c>
      <c r="B128" s="2" t="str">
        <f t="shared" si="6"/>
        <v>FNAP</v>
      </c>
      <c r="C128" s="2" t="str">
        <f t="shared" si="7"/>
        <v>PA_EXP_RA</v>
      </c>
      <c r="D128" s="112" t="s">
        <v>56</v>
      </c>
      <c r="E128" s="113">
        <v>102</v>
      </c>
      <c r="F128" s="114">
        <v>102</v>
      </c>
      <c r="G128" s="114">
        <v>104</v>
      </c>
      <c r="H128" s="114">
        <v>107</v>
      </c>
      <c r="I128" s="114">
        <v>110</v>
      </c>
      <c r="J128" s="114">
        <v>113</v>
      </c>
      <c r="K128" s="114">
        <v>115</v>
      </c>
      <c r="N128" s="12"/>
    </row>
    <row r="129" spans="1:14" x14ac:dyDescent="0.25">
      <c r="A129" s="111" t="s">
        <v>427</v>
      </c>
      <c r="B129" s="2" t="str">
        <f t="shared" si="6"/>
        <v>FNAP</v>
      </c>
      <c r="C129" s="2" t="str">
        <f t="shared" si="7"/>
        <v>PA_THY_RA</v>
      </c>
      <c r="D129" s="112" t="s">
        <v>57</v>
      </c>
      <c r="E129" s="113">
        <v>102</v>
      </c>
      <c r="F129" s="114">
        <v>102</v>
      </c>
      <c r="G129" s="114">
        <v>104</v>
      </c>
      <c r="H129" s="114">
        <v>107</v>
      </c>
      <c r="I129" s="114">
        <v>110</v>
      </c>
      <c r="J129" s="114">
        <v>113</v>
      </c>
      <c r="K129" s="114">
        <v>115</v>
      </c>
      <c r="N129" s="12"/>
    </row>
    <row r="130" spans="1:14" x14ac:dyDescent="0.25">
      <c r="A130" s="111" t="s">
        <v>428</v>
      </c>
      <c r="B130" s="2" t="str">
        <f t="shared" si="6"/>
        <v>FNAP</v>
      </c>
      <c r="C130" s="2" t="str">
        <f t="shared" si="7"/>
        <v>PRJ_MNGR</v>
      </c>
      <c r="D130" s="112" t="s">
        <v>22</v>
      </c>
      <c r="E130" s="113">
        <v>174</v>
      </c>
      <c r="F130" s="114">
        <v>175</v>
      </c>
      <c r="G130" s="114">
        <v>179</v>
      </c>
      <c r="H130" s="114">
        <v>183</v>
      </c>
      <c r="I130" s="114">
        <v>188</v>
      </c>
      <c r="J130" s="114">
        <v>193</v>
      </c>
      <c r="K130" s="114">
        <v>197</v>
      </c>
      <c r="N130" s="12"/>
    </row>
    <row r="131" spans="1:14" x14ac:dyDescent="0.25">
      <c r="A131" s="111" t="s">
        <v>429</v>
      </c>
      <c r="B131" s="2" t="str">
        <f t="shared" si="6"/>
        <v>FNAP</v>
      </c>
      <c r="C131" s="2" t="str">
        <f t="shared" si="7"/>
        <v>PRJ_MNGR_EXC</v>
      </c>
      <c r="D131" s="112" t="s">
        <v>21</v>
      </c>
      <c r="E131" s="113">
        <v>328</v>
      </c>
      <c r="F131" s="114">
        <v>330</v>
      </c>
      <c r="G131" s="114">
        <v>337</v>
      </c>
      <c r="H131" s="114">
        <v>346</v>
      </c>
      <c r="I131" s="114">
        <v>354</v>
      </c>
      <c r="J131" s="114">
        <v>363</v>
      </c>
      <c r="K131" s="114">
        <v>372</v>
      </c>
      <c r="N131" s="12"/>
    </row>
    <row r="132" spans="1:14" x14ac:dyDescent="0.25">
      <c r="A132" s="111" t="s">
        <v>430</v>
      </c>
      <c r="B132" s="2" t="str">
        <f t="shared" ref="B132:B195" si="8">LEFT($A132,FIND("_",$A132)-1)</f>
        <v>FNAP</v>
      </c>
      <c r="C132" s="2" t="str">
        <f t="shared" ref="C132:C195" si="9">RIGHT($A132,(LEN($A132)-FIND("_",$A132)))</f>
        <v>PRJ_MNGR_SR</v>
      </c>
      <c r="D132" s="112" t="s">
        <v>23</v>
      </c>
      <c r="E132" s="113">
        <v>262</v>
      </c>
      <c r="F132" s="114">
        <v>264</v>
      </c>
      <c r="G132" s="114">
        <v>270</v>
      </c>
      <c r="H132" s="114">
        <v>276</v>
      </c>
      <c r="I132" s="114">
        <v>283</v>
      </c>
      <c r="J132" s="114">
        <v>290</v>
      </c>
      <c r="K132" s="114">
        <v>298</v>
      </c>
      <c r="N132" s="12"/>
    </row>
    <row r="133" spans="1:14" x14ac:dyDescent="0.25">
      <c r="A133" s="111" t="s">
        <v>431</v>
      </c>
      <c r="B133" s="2" t="str">
        <f t="shared" si="8"/>
        <v>FNAP</v>
      </c>
      <c r="C133" s="2" t="str">
        <f t="shared" si="9"/>
        <v>PT_EXP_PHYST</v>
      </c>
      <c r="D133" s="112" t="s">
        <v>59</v>
      </c>
      <c r="E133" s="113">
        <v>153</v>
      </c>
      <c r="F133" s="114">
        <v>155</v>
      </c>
      <c r="G133" s="114">
        <v>158</v>
      </c>
      <c r="H133" s="114">
        <v>162</v>
      </c>
      <c r="I133" s="114">
        <v>166</v>
      </c>
      <c r="J133" s="114">
        <v>170</v>
      </c>
      <c r="K133" s="114">
        <v>174</v>
      </c>
      <c r="N133" s="12"/>
    </row>
    <row r="134" spans="1:14" x14ac:dyDescent="0.25">
      <c r="A134" s="111" t="s">
        <v>432</v>
      </c>
      <c r="B134" s="2" t="str">
        <f t="shared" si="8"/>
        <v>FNAP</v>
      </c>
      <c r="C134" s="2" t="str">
        <f t="shared" si="9"/>
        <v>PT_EXP_RA</v>
      </c>
      <c r="D134" s="112" t="s">
        <v>54</v>
      </c>
      <c r="E134" s="113">
        <v>102</v>
      </c>
      <c r="F134" s="114">
        <v>102</v>
      </c>
      <c r="G134" s="114">
        <v>104</v>
      </c>
      <c r="H134" s="114">
        <v>107</v>
      </c>
      <c r="I134" s="114">
        <v>110</v>
      </c>
      <c r="J134" s="114">
        <v>113</v>
      </c>
      <c r="K134" s="114">
        <v>115</v>
      </c>
      <c r="N134" s="12"/>
    </row>
    <row r="135" spans="1:14" x14ac:dyDescent="0.25">
      <c r="A135" s="111" t="s">
        <v>433</v>
      </c>
      <c r="B135" s="2" t="str">
        <f t="shared" si="8"/>
        <v>FNAP</v>
      </c>
      <c r="C135" s="2" t="str">
        <f t="shared" si="9"/>
        <v>PT_THY_RA</v>
      </c>
      <c r="D135" s="112" t="s">
        <v>55</v>
      </c>
      <c r="E135" s="113">
        <v>102</v>
      </c>
      <c r="F135" s="114">
        <v>102</v>
      </c>
      <c r="G135" s="114">
        <v>104</v>
      </c>
      <c r="H135" s="114">
        <v>107</v>
      </c>
      <c r="I135" s="114">
        <v>110</v>
      </c>
      <c r="J135" s="114">
        <v>113</v>
      </c>
      <c r="K135" s="114">
        <v>115</v>
      </c>
      <c r="N135" s="12"/>
    </row>
    <row r="136" spans="1:14" x14ac:dyDescent="0.25">
      <c r="A136" s="111" t="s">
        <v>434</v>
      </c>
      <c r="B136" s="2" t="str">
        <f t="shared" si="8"/>
        <v>FNAP</v>
      </c>
      <c r="C136" s="2" t="str">
        <f t="shared" si="9"/>
        <v>RF_DESIGN_EN</v>
      </c>
      <c r="D136" s="112" t="s">
        <v>38</v>
      </c>
      <c r="E136" s="113">
        <v>165</v>
      </c>
      <c r="F136" s="114">
        <v>166</v>
      </c>
      <c r="G136" s="114">
        <v>170</v>
      </c>
      <c r="H136" s="114">
        <v>174</v>
      </c>
      <c r="I136" s="114">
        <v>178</v>
      </c>
      <c r="J136" s="114">
        <v>183</v>
      </c>
      <c r="K136" s="114">
        <v>187</v>
      </c>
      <c r="N136" s="12"/>
    </row>
    <row r="137" spans="1:14" x14ac:dyDescent="0.25">
      <c r="A137" s="111" t="s">
        <v>435</v>
      </c>
      <c r="B137" s="2" t="str">
        <f t="shared" si="8"/>
        <v>FNAP</v>
      </c>
      <c r="C137" s="2" t="str">
        <f t="shared" si="9"/>
        <v>RF_DESIGN_SR</v>
      </c>
      <c r="D137" s="112" t="s">
        <v>39</v>
      </c>
      <c r="E137" s="113">
        <v>203</v>
      </c>
      <c r="F137" s="114">
        <v>205</v>
      </c>
      <c r="G137" s="114">
        <v>209</v>
      </c>
      <c r="H137" s="114">
        <v>214</v>
      </c>
      <c r="I137" s="114">
        <v>219</v>
      </c>
      <c r="J137" s="114">
        <v>225</v>
      </c>
      <c r="K137" s="114">
        <v>231</v>
      </c>
      <c r="N137" s="12"/>
    </row>
    <row r="138" spans="1:14" x14ac:dyDescent="0.25">
      <c r="A138" s="111" t="s">
        <v>436</v>
      </c>
      <c r="B138" s="2" t="str">
        <f t="shared" si="8"/>
        <v>FNAP</v>
      </c>
      <c r="C138" s="2" t="str">
        <f t="shared" si="9"/>
        <v>RF_RA</v>
      </c>
      <c r="D138" s="112" t="s">
        <v>804</v>
      </c>
      <c r="E138" s="113">
        <v>102</v>
      </c>
      <c r="F138" s="114">
        <v>102</v>
      </c>
      <c r="G138" s="114">
        <v>104</v>
      </c>
      <c r="H138" s="114">
        <v>107</v>
      </c>
      <c r="I138" s="114">
        <v>110</v>
      </c>
      <c r="J138" s="114">
        <v>113</v>
      </c>
      <c r="K138" s="114">
        <v>115</v>
      </c>
      <c r="N138" s="12"/>
    </row>
    <row r="139" spans="1:14" x14ac:dyDescent="0.25">
      <c r="A139" s="111" t="s">
        <v>437</v>
      </c>
      <c r="B139" s="2" t="str">
        <f t="shared" si="8"/>
        <v>FNAP</v>
      </c>
      <c r="C139" s="2" t="str">
        <f t="shared" si="9"/>
        <v>RF_SCIENTIST</v>
      </c>
      <c r="D139" s="112" t="s">
        <v>62</v>
      </c>
      <c r="E139" s="113">
        <v>189</v>
      </c>
      <c r="F139" s="114">
        <v>191</v>
      </c>
      <c r="G139" s="114">
        <v>195</v>
      </c>
      <c r="H139" s="114">
        <v>200</v>
      </c>
      <c r="I139" s="114">
        <v>205</v>
      </c>
      <c r="J139" s="114">
        <v>210</v>
      </c>
      <c r="K139" s="114">
        <v>215</v>
      </c>
      <c r="N139" s="12"/>
    </row>
    <row r="140" spans="1:14" x14ac:dyDescent="0.25">
      <c r="A140" s="111" t="s">
        <v>438</v>
      </c>
      <c r="B140" s="2" t="str">
        <f t="shared" si="8"/>
        <v>FNAP</v>
      </c>
      <c r="C140" s="2" t="str">
        <f t="shared" si="9"/>
        <v>SYSTM_ADMIN</v>
      </c>
      <c r="D140" s="112" t="s">
        <v>50</v>
      </c>
      <c r="E140" s="113">
        <v>130</v>
      </c>
      <c r="F140" s="114">
        <v>131</v>
      </c>
      <c r="G140" s="114">
        <v>134</v>
      </c>
      <c r="H140" s="114">
        <v>137</v>
      </c>
      <c r="I140" s="114">
        <v>141</v>
      </c>
      <c r="J140" s="114">
        <v>144</v>
      </c>
      <c r="K140" s="114">
        <v>148</v>
      </c>
      <c r="N140" s="12"/>
    </row>
    <row r="141" spans="1:14" x14ac:dyDescent="0.25">
      <c r="A141" s="111" t="s">
        <v>439</v>
      </c>
      <c r="B141" s="2" t="str">
        <f t="shared" si="8"/>
        <v>FNAP</v>
      </c>
      <c r="C141" s="2" t="str">
        <f t="shared" si="9"/>
        <v>U_PA_EXP_PHYST</v>
      </c>
      <c r="D141" s="112" t="s">
        <v>66</v>
      </c>
      <c r="E141" s="113">
        <v>0</v>
      </c>
      <c r="F141" s="114">
        <v>0</v>
      </c>
      <c r="G141" s="114">
        <v>0</v>
      </c>
      <c r="H141" s="114">
        <v>0</v>
      </c>
      <c r="I141" s="114">
        <v>0</v>
      </c>
      <c r="J141" s="114">
        <v>0</v>
      </c>
      <c r="K141" s="114">
        <v>0</v>
      </c>
      <c r="N141" s="12"/>
    </row>
    <row r="142" spans="1:14" x14ac:dyDescent="0.25">
      <c r="A142" s="111" t="s">
        <v>440</v>
      </c>
      <c r="B142" s="2" t="str">
        <f t="shared" si="8"/>
        <v>FNAP</v>
      </c>
      <c r="C142" s="2" t="str">
        <f t="shared" si="9"/>
        <v>U_PA_EXP_RA</v>
      </c>
      <c r="D142" s="112" t="s">
        <v>805</v>
      </c>
      <c r="E142" s="113">
        <v>0</v>
      </c>
      <c r="F142" s="114">
        <v>0</v>
      </c>
      <c r="G142" s="114">
        <v>0</v>
      </c>
      <c r="H142" s="114">
        <v>0</v>
      </c>
      <c r="I142" s="114">
        <v>0</v>
      </c>
      <c r="J142" s="114">
        <v>0</v>
      </c>
      <c r="K142" s="114">
        <v>0</v>
      </c>
      <c r="N142" s="12"/>
    </row>
    <row r="143" spans="1:14" x14ac:dyDescent="0.25">
      <c r="A143" s="111" t="s">
        <v>441</v>
      </c>
      <c r="B143" s="2" t="str">
        <f t="shared" si="8"/>
        <v>FNAP</v>
      </c>
      <c r="C143" s="2" t="str">
        <f t="shared" si="9"/>
        <v>U_PA_THY_RA</v>
      </c>
      <c r="D143" s="112" t="s">
        <v>64</v>
      </c>
      <c r="E143" s="113">
        <v>0</v>
      </c>
      <c r="F143" s="114">
        <v>0</v>
      </c>
      <c r="G143" s="114">
        <v>0</v>
      </c>
      <c r="H143" s="114">
        <v>0</v>
      </c>
      <c r="I143" s="114">
        <v>0</v>
      </c>
      <c r="J143" s="114">
        <v>0</v>
      </c>
      <c r="K143" s="114">
        <v>0</v>
      </c>
      <c r="N143" s="12"/>
    </row>
    <row r="144" spans="1:14" x14ac:dyDescent="0.25">
      <c r="A144" s="111" t="s">
        <v>442</v>
      </c>
      <c r="B144" s="2" t="str">
        <f t="shared" si="8"/>
        <v>FNAP</v>
      </c>
      <c r="C144" s="2" t="str">
        <f t="shared" si="9"/>
        <v>U_PT_EXP_PHYST</v>
      </c>
      <c r="D144" s="112" t="s">
        <v>65</v>
      </c>
      <c r="E144" s="113">
        <v>0</v>
      </c>
      <c r="F144" s="114">
        <v>0</v>
      </c>
      <c r="G144" s="114">
        <v>0</v>
      </c>
      <c r="H144" s="114">
        <v>0</v>
      </c>
      <c r="I144" s="114">
        <v>0</v>
      </c>
      <c r="J144" s="114">
        <v>0</v>
      </c>
      <c r="K144" s="114">
        <v>0</v>
      </c>
      <c r="N144" s="12"/>
    </row>
    <row r="145" spans="1:14" x14ac:dyDescent="0.25">
      <c r="A145" s="111" t="s">
        <v>443</v>
      </c>
      <c r="B145" s="2" t="str">
        <f t="shared" si="8"/>
        <v>FNAP</v>
      </c>
      <c r="C145" s="2" t="str">
        <f t="shared" si="9"/>
        <v>U_PT_EXP_RA</v>
      </c>
      <c r="D145" s="112" t="s">
        <v>806</v>
      </c>
      <c r="E145" s="113">
        <v>0</v>
      </c>
      <c r="F145" s="114">
        <v>0</v>
      </c>
      <c r="G145" s="114">
        <v>0</v>
      </c>
      <c r="H145" s="114">
        <v>0</v>
      </c>
      <c r="I145" s="114">
        <v>0</v>
      </c>
      <c r="J145" s="114">
        <v>0</v>
      </c>
      <c r="K145" s="114">
        <v>0</v>
      </c>
      <c r="N145" s="12"/>
    </row>
    <row r="146" spans="1:14" x14ac:dyDescent="0.25">
      <c r="A146" s="111" t="s">
        <v>444</v>
      </c>
      <c r="B146" s="2" t="str">
        <f t="shared" si="8"/>
        <v>FNAP</v>
      </c>
      <c r="C146" s="2" t="str">
        <f t="shared" si="9"/>
        <v>U_PT_THY_RA</v>
      </c>
      <c r="D146" s="112" t="s">
        <v>63</v>
      </c>
      <c r="E146" s="113">
        <v>0</v>
      </c>
      <c r="F146" s="114">
        <v>0</v>
      </c>
      <c r="G146" s="114">
        <v>0</v>
      </c>
      <c r="H146" s="114">
        <v>0</v>
      </c>
      <c r="I146" s="114">
        <v>0</v>
      </c>
      <c r="J146" s="114">
        <v>0</v>
      </c>
      <c r="K146" s="114">
        <v>0</v>
      </c>
      <c r="N146" s="12"/>
    </row>
    <row r="147" spans="1:14" x14ac:dyDescent="0.25">
      <c r="A147" s="111" t="s">
        <v>445</v>
      </c>
      <c r="B147" s="2" t="str">
        <f t="shared" si="8"/>
        <v>FNAP</v>
      </c>
      <c r="C147" s="2" t="str">
        <f t="shared" si="9"/>
        <v>U_RF_RA</v>
      </c>
      <c r="D147" s="112" t="s">
        <v>807</v>
      </c>
      <c r="E147" s="113">
        <v>0</v>
      </c>
      <c r="F147" s="114">
        <v>0</v>
      </c>
      <c r="G147" s="114">
        <v>0</v>
      </c>
      <c r="H147" s="114">
        <v>0</v>
      </c>
      <c r="I147" s="114">
        <v>0</v>
      </c>
      <c r="J147" s="114">
        <v>0</v>
      </c>
      <c r="K147" s="114">
        <v>0</v>
      </c>
      <c r="N147" s="12"/>
    </row>
    <row r="148" spans="1:14" x14ac:dyDescent="0.25">
      <c r="A148" s="111" t="s">
        <v>446</v>
      </c>
      <c r="B148" s="2" t="str">
        <f t="shared" si="8"/>
        <v>FNAP</v>
      </c>
      <c r="C148" s="2" t="str">
        <f t="shared" si="9"/>
        <v>U_RF_SCIENTIST</v>
      </c>
      <c r="D148" s="112" t="s">
        <v>808</v>
      </c>
      <c r="E148" s="113">
        <v>0</v>
      </c>
      <c r="F148" s="114">
        <v>0</v>
      </c>
      <c r="G148" s="114">
        <v>0</v>
      </c>
      <c r="H148" s="114">
        <v>0</v>
      </c>
      <c r="I148" s="114">
        <v>0</v>
      </c>
      <c r="J148" s="114">
        <v>0</v>
      </c>
      <c r="K148" s="114">
        <v>0</v>
      </c>
      <c r="N148" s="12"/>
    </row>
    <row r="149" spans="1:14" x14ac:dyDescent="0.25">
      <c r="A149" s="111" t="s">
        <v>448</v>
      </c>
      <c r="B149" s="2" t="str">
        <f t="shared" si="8"/>
        <v>FNCD</v>
      </c>
      <c r="C149" s="2" t="str">
        <f t="shared" si="9"/>
        <v>AC_EXP_RA</v>
      </c>
      <c r="D149" s="112" t="s">
        <v>53</v>
      </c>
      <c r="E149" s="113">
        <v>87</v>
      </c>
      <c r="F149" s="114">
        <v>87</v>
      </c>
      <c r="G149" s="114">
        <v>89</v>
      </c>
      <c r="H149" s="114">
        <v>91</v>
      </c>
      <c r="I149" s="114">
        <v>94</v>
      </c>
      <c r="J149" s="114">
        <v>96</v>
      </c>
      <c r="K149" s="114">
        <v>98</v>
      </c>
      <c r="N149" s="12"/>
    </row>
    <row r="150" spans="1:14" x14ac:dyDescent="0.25">
      <c r="A150" s="111" t="s">
        <v>449</v>
      </c>
      <c r="B150" s="2" t="str">
        <f t="shared" si="8"/>
        <v>FNCD</v>
      </c>
      <c r="C150" s="2" t="str">
        <f t="shared" si="9"/>
        <v>AC_THY_PHYST</v>
      </c>
      <c r="D150" s="112" t="s">
        <v>60</v>
      </c>
      <c r="E150" s="113">
        <v>157</v>
      </c>
      <c r="F150" s="114">
        <v>158</v>
      </c>
      <c r="G150" s="114">
        <v>161</v>
      </c>
      <c r="H150" s="114">
        <v>165</v>
      </c>
      <c r="I150" s="114">
        <v>169</v>
      </c>
      <c r="J150" s="114">
        <v>174</v>
      </c>
      <c r="K150" s="114">
        <v>178</v>
      </c>
      <c r="N150" s="12"/>
    </row>
    <row r="151" spans="1:14" x14ac:dyDescent="0.25">
      <c r="A151" s="111" t="s">
        <v>450</v>
      </c>
      <c r="B151" s="2" t="str">
        <f t="shared" si="8"/>
        <v>FNCD</v>
      </c>
      <c r="C151" s="2" t="str">
        <f t="shared" si="9"/>
        <v>AC_THY_RA</v>
      </c>
      <c r="D151" s="112" t="s">
        <v>52</v>
      </c>
      <c r="E151" s="113">
        <v>87</v>
      </c>
      <c r="F151" s="114">
        <v>87</v>
      </c>
      <c r="G151" s="114">
        <v>89</v>
      </c>
      <c r="H151" s="114">
        <v>91</v>
      </c>
      <c r="I151" s="114">
        <v>94</v>
      </c>
      <c r="J151" s="114">
        <v>96</v>
      </c>
      <c r="K151" s="114">
        <v>98</v>
      </c>
      <c r="N151" s="12"/>
    </row>
    <row r="152" spans="1:14" x14ac:dyDescent="0.25">
      <c r="A152" s="111" t="s">
        <v>447</v>
      </c>
      <c r="B152" s="2" t="str">
        <f t="shared" si="8"/>
        <v>FNCD</v>
      </c>
      <c r="C152" s="2" t="str">
        <f t="shared" si="9"/>
        <v>ACCOUNTANT</v>
      </c>
      <c r="D152" s="112" t="s">
        <v>11</v>
      </c>
      <c r="E152" s="113">
        <v>115</v>
      </c>
      <c r="F152" s="114">
        <v>116</v>
      </c>
      <c r="G152" s="114">
        <v>118</v>
      </c>
      <c r="H152" s="114">
        <v>121</v>
      </c>
      <c r="I152" s="114">
        <v>124</v>
      </c>
      <c r="J152" s="114">
        <v>127</v>
      </c>
      <c r="K152" s="114">
        <v>131</v>
      </c>
      <c r="N152" s="12"/>
    </row>
    <row r="153" spans="1:14" x14ac:dyDescent="0.25">
      <c r="A153" s="111" t="s">
        <v>451</v>
      </c>
      <c r="B153" s="2" t="str">
        <f t="shared" si="8"/>
        <v>FNCD</v>
      </c>
      <c r="C153" s="2" t="str">
        <f t="shared" si="9"/>
        <v>ADMIN_SPPRT</v>
      </c>
      <c r="D153" s="112" t="s">
        <v>14</v>
      </c>
      <c r="E153" s="113">
        <v>71</v>
      </c>
      <c r="F153" s="114">
        <v>71</v>
      </c>
      <c r="G153" s="114">
        <v>73</v>
      </c>
      <c r="H153" s="114">
        <v>74</v>
      </c>
      <c r="I153" s="114">
        <v>76</v>
      </c>
      <c r="J153" s="114">
        <v>78</v>
      </c>
      <c r="K153" s="114">
        <v>80</v>
      </c>
      <c r="N153" s="12"/>
    </row>
    <row r="154" spans="1:14" x14ac:dyDescent="0.25">
      <c r="A154" s="111" t="s">
        <v>452</v>
      </c>
      <c r="B154" s="2" t="str">
        <f t="shared" si="8"/>
        <v>FNCD</v>
      </c>
      <c r="C154" s="2" t="str">
        <f t="shared" si="9"/>
        <v>APDEV_SYSTMAYST</v>
      </c>
      <c r="D154" s="112" t="s">
        <v>169</v>
      </c>
      <c r="E154" s="113">
        <v>131</v>
      </c>
      <c r="F154" s="114">
        <v>132</v>
      </c>
      <c r="G154" s="114">
        <v>135</v>
      </c>
      <c r="H154" s="114">
        <v>138</v>
      </c>
      <c r="I154" s="114">
        <v>142</v>
      </c>
      <c r="J154" s="114">
        <v>145</v>
      </c>
      <c r="K154" s="114">
        <v>149</v>
      </c>
      <c r="N154" s="12"/>
    </row>
    <row r="155" spans="1:14" x14ac:dyDescent="0.25">
      <c r="A155" s="111" t="s">
        <v>453</v>
      </c>
      <c r="B155" s="2" t="str">
        <f t="shared" si="8"/>
        <v>FNCD</v>
      </c>
      <c r="C155" s="2" t="str">
        <f t="shared" si="9"/>
        <v>ASIC_DESIGN_EN</v>
      </c>
      <c r="D155" s="112" t="s">
        <v>27</v>
      </c>
      <c r="E155" s="113">
        <v>131</v>
      </c>
      <c r="F155" s="114">
        <v>132</v>
      </c>
      <c r="G155" s="114">
        <v>135</v>
      </c>
      <c r="H155" s="114">
        <v>138</v>
      </c>
      <c r="I155" s="114">
        <v>142</v>
      </c>
      <c r="J155" s="114">
        <v>145</v>
      </c>
      <c r="K155" s="114">
        <v>149</v>
      </c>
      <c r="N155" s="12"/>
    </row>
    <row r="156" spans="1:14" x14ac:dyDescent="0.25">
      <c r="A156" s="111" t="s">
        <v>454</v>
      </c>
      <c r="B156" s="2" t="str">
        <f t="shared" si="8"/>
        <v>FNCD</v>
      </c>
      <c r="C156" s="2" t="str">
        <f t="shared" si="9"/>
        <v>ASIC_DESIGN_SR</v>
      </c>
      <c r="D156" s="112" t="s">
        <v>28</v>
      </c>
      <c r="E156" s="113">
        <v>185</v>
      </c>
      <c r="F156" s="114">
        <v>186</v>
      </c>
      <c r="G156" s="114">
        <v>190</v>
      </c>
      <c r="H156" s="114">
        <v>195</v>
      </c>
      <c r="I156" s="114">
        <v>199</v>
      </c>
      <c r="J156" s="114">
        <v>204</v>
      </c>
      <c r="K156" s="114">
        <v>210</v>
      </c>
      <c r="N156" s="12"/>
    </row>
    <row r="157" spans="1:14" x14ac:dyDescent="0.25">
      <c r="A157" s="111" t="s">
        <v>455</v>
      </c>
      <c r="B157" s="2" t="str">
        <f t="shared" si="8"/>
        <v>FNCD</v>
      </c>
      <c r="C157" s="2" t="str">
        <f t="shared" si="9"/>
        <v>CLERICAL</v>
      </c>
      <c r="D157" s="112" t="s">
        <v>12</v>
      </c>
      <c r="E157" s="113">
        <v>63</v>
      </c>
      <c r="F157" s="114">
        <v>64</v>
      </c>
      <c r="G157" s="114">
        <v>65</v>
      </c>
      <c r="H157" s="114">
        <v>67</v>
      </c>
      <c r="I157" s="114">
        <v>68</v>
      </c>
      <c r="J157" s="114">
        <v>70</v>
      </c>
      <c r="K157" s="114">
        <v>72</v>
      </c>
      <c r="N157" s="12"/>
    </row>
    <row r="158" spans="1:14" x14ac:dyDescent="0.25">
      <c r="A158" s="111" t="s">
        <v>456</v>
      </c>
      <c r="B158" s="2" t="str">
        <f t="shared" si="8"/>
        <v>FNCD</v>
      </c>
      <c r="C158" s="2" t="str">
        <f t="shared" si="9"/>
        <v>CM_WB_COORDNATR</v>
      </c>
      <c r="D158" s="112" t="s">
        <v>217</v>
      </c>
      <c r="E158" s="113">
        <v>129</v>
      </c>
      <c r="F158" s="114">
        <v>130</v>
      </c>
      <c r="G158" s="114">
        <v>133</v>
      </c>
      <c r="H158" s="114">
        <v>136</v>
      </c>
      <c r="I158" s="114">
        <v>140</v>
      </c>
      <c r="J158" s="114">
        <v>143</v>
      </c>
      <c r="K158" s="114">
        <v>147</v>
      </c>
      <c r="N158" s="12"/>
    </row>
    <row r="159" spans="1:14" x14ac:dyDescent="0.25">
      <c r="A159" s="111" t="s">
        <v>457</v>
      </c>
      <c r="B159" s="2" t="str">
        <f t="shared" si="8"/>
        <v>FNCD</v>
      </c>
      <c r="C159" s="2" t="str">
        <f t="shared" si="9"/>
        <v>CONST_COORDNATR</v>
      </c>
      <c r="D159" s="112" t="s">
        <v>167</v>
      </c>
      <c r="E159" s="113">
        <v>122</v>
      </c>
      <c r="F159" s="114">
        <v>123</v>
      </c>
      <c r="G159" s="114">
        <v>126</v>
      </c>
      <c r="H159" s="114">
        <v>129</v>
      </c>
      <c r="I159" s="114">
        <v>132</v>
      </c>
      <c r="J159" s="114">
        <v>135</v>
      </c>
      <c r="K159" s="114">
        <v>139</v>
      </c>
      <c r="N159" s="12"/>
    </row>
    <row r="160" spans="1:14" x14ac:dyDescent="0.25">
      <c r="A160" s="111" t="s">
        <v>458</v>
      </c>
      <c r="B160" s="2" t="str">
        <f t="shared" si="8"/>
        <v>FNCD</v>
      </c>
      <c r="C160" s="2" t="str">
        <f t="shared" si="9"/>
        <v>CP_PHYCS_DEVLPR</v>
      </c>
      <c r="D160" s="112" t="s">
        <v>220</v>
      </c>
      <c r="E160" s="113">
        <v>119</v>
      </c>
      <c r="F160" s="114">
        <v>120</v>
      </c>
      <c r="G160" s="114">
        <v>123</v>
      </c>
      <c r="H160" s="114">
        <v>126</v>
      </c>
      <c r="I160" s="114">
        <v>129</v>
      </c>
      <c r="J160" s="114">
        <v>132</v>
      </c>
      <c r="K160" s="114">
        <v>135</v>
      </c>
      <c r="N160" s="12"/>
    </row>
    <row r="161" spans="1:14" x14ac:dyDescent="0.25">
      <c r="A161" s="111" t="s">
        <v>459</v>
      </c>
      <c r="B161" s="2" t="str">
        <f t="shared" si="8"/>
        <v>FNCD</v>
      </c>
      <c r="C161" s="2" t="str">
        <f t="shared" si="9"/>
        <v>CRYO_EN</v>
      </c>
      <c r="D161" s="112" t="s">
        <v>40</v>
      </c>
      <c r="E161" s="113">
        <v>135</v>
      </c>
      <c r="F161" s="114">
        <v>136</v>
      </c>
      <c r="G161" s="114">
        <v>139</v>
      </c>
      <c r="H161" s="114">
        <v>142</v>
      </c>
      <c r="I161" s="114">
        <v>146</v>
      </c>
      <c r="J161" s="114">
        <v>150</v>
      </c>
      <c r="K161" s="114">
        <v>153</v>
      </c>
      <c r="N161" s="12"/>
    </row>
    <row r="162" spans="1:14" x14ac:dyDescent="0.25">
      <c r="A162" s="111" t="s">
        <v>460</v>
      </c>
      <c r="B162" s="2" t="str">
        <f t="shared" si="8"/>
        <v>FNCD</v>
      </c>
      <c r="C162" s="2" t="str">
        <f t="shared" si="9"/>
        <v>CRYO_SR</v>
      </c>
      <c r="D162" s="112" t="s">
        <v>41</v>
      </c>
      <c r="E162" s="113">
        <v>185</v>
      </c>
      <c r="F162" s="114">
        <v>187</v>
      </c>
      <c r="G162" s="114">
        <v>191</v>
      </c>
      <c r="H162" s="114">
        <v>195</v>
      </c>
      <c r="I162" s="114">
        <v>200</v>
      </c>
      <c r="J162" s="114">
        <v>205</v>
      </c>
      <c r="K162" s="114">
        <v>211</v>
      </c>
      <c r="N162" s="12"/>
    </row>
    <row r="163" spans="1:14" x14ac:dyDescent="0.25">
      <c r="A163" s="111" t="s">
        <v>463</v>
      </c>
      <c r="B163" s="2" t="str">
        <f t="shared" si="8"/>
        <v>FNCD</v>
      </c>
      <c r="C163" s="2" t="str">
        <f t="shared" si="9"/>
        <v>CT_SRVCS_SPCLST</v>
      </c>
      <c r="D163" s="112" t="s">
        <v>175</v>
      </c>
      <c r="E163" s="113">
        <v>142</v>
      </c>
      <c r="F163" s="114">
        <v>143</v>
      </c>
      <c r="G163" s="114">
        <v>146</v>
      </c>
      <c r="H163" s="114">
        <v>150</v>
      </c>
      <c r="I163" s="114">
        <v>154</v>
      </c>
      <c r="J163" s="114">
        <v>158</v>
      </c>
      <c r="K163" s="114">
        <v>161</v>
      </c>
      <c r="N163" s="12"/>
    </row>
    <row r="164" spans="1:14" x14ac:dyDescent="0.25">
      <c r="A164" s="111" t="s">
        <v>461</v>
      </c>
      <c r="B164" s="2" t="str">
        <f t="shared" si="8"/>
        <v>FNCD</v>
      </c>
      <c r="C164" s="2" t="str">
        <f t="shared" si="9"/>
        <v>CTRL_SYSTM_EN</v>
      </c>
      <c r="D164" s="112" t="s">
        <v>29</v>
      </c>
      <c r="E164" s="113">
        <v>138</v>
      </c>
      <c r="F164" s="114">
        <v>139</v>
      </c>
      <c r="G164" s="114">
        <v>142</v>
      </c>
      <c r="H164" s="114">
        <v>146</v>
      </c>
      <c r="I164" s="114">
        <v>149</v>
      </c>
      <c r="J164" s="114">
        <v>153</v>
      </c>
      <c r="K164" s="114">
        <v>157</v>
      </c>
      <c r="N164" s="12"/>
    </row>
    <row r="165" spans="1:14" x14ac:dyDescent="0.25">
      <c r="A165" s="111" t="s">
        <v>462</v>
      </c>
      <c r="B165" s="2" t="str">
        <f t="shared" si="8"/>
        <v>FNCD</v>
      </c>
      <c r="C165" s="2" t="str">
        <f t="shared" si="9"/>
        <v>CTRL_SYSTM_SR</v>
      </c>
      <c r="D165" s="112" t="s">
        <v>30</v>
      </c>
      <c r="E165" s="113">
        <v>169</v>
      </c>
      <c r="F165" s="114">
        <v>170</v>
      </c>
      <c r="G165" s="114">
        <v>173</v>
      </c>
      <c r="H165" s="114">
        <v>178</v>
      </c>
      <c r="I165" s="114">
        <v>182</v>
      </c>
      <c r="J165" s="114">
        <v>187</v>
      </c>
      <c r="K165" s="114">
        <v>191</v>
      </c>
      <c r="N165" s="12"/>
    </row>
    <row r="166" spans="1:14" x14ac:dyDescent="0.25">
      <c r="A166" s="111" t="s">
        <v>464</v>
      </c>
      <c r="B166" s="2" t="str">
        <f t="shared" si="8"/>
        <v>FNCD</v>
      </c>
      <c r="C166" s="2" t="str">
        <f t="shared" si="9"/>
        <v>DATABASE_AYST</v>
      </c>
      <c r="D166" s="112" t="s">
        <v>172</v>
      </c>
      <c r="E166" s="113">
        <v>130</v>
      </c>
      <c r="F166" s="114">
        <v>131</v>
      </c>
      <c r="G166" s="114">
        <v>133</v>
      </c>
      <c r="H166" s="114">
        <v>137</v>
      </c>
      <c r="I166" s="114">
        <v>140</v>
      </c>
      <c r="J166" s="114">
        <v>144</v>
      </c>
      <c r="K166" s="114">
        <v>147</v>
      </c>
      <c r="N166" s="12"/>
    </row>
    <row r="167" spans="1:14" x14ac:dyDescent="0.25">
      <c r="A167" s="111" t="s">
        <v>465</v>
      </c>
      <c r="B167" s="2" t="str">
        <f t="shared" si="8"/>
        <v>FNCD</v>
      </c>
      <c r="C167" s="2" t="str">
        <f t="shared" si="9"/>
        <v>DT_CNTR_OPERTNS</v>
      </c>
      <c r="D167" s="112" t="s">
        <v>218</v>
      </c>
      <c r="E167" s="113">
        <v>130</v>
      </c>
      <c r="F167" s="114">
        <v>131</v>
      </c>
      <c r="G167" s="114">
        <v>133</v>
      </c>
      <c r="H167" s="114">
        <v>137</v>
      </c>
      <c r="I167" s="114">
        <v>140</v>
      </c>
      <c r="J167" s="114">
        <v>144</v>
      </c>
      <c r="K167" s="114">
        <v>147</v>
      </c>
      <c r="N167" s="12"/>
    </row>
    <row r="168" spans="1:14" x14ac:dyDescent="0.25">
      <c r="A168" s="111" t="s">
        <v>467</v>
      </c>
      <c r="B168" s="2" t="str">
        <f t="shared" si="8"/>
        <v>FNCD</v>
      </c>
      <c r="C168" s="2" t="str">
        <f t="shared" si="9"/>
        <v>ELEC_DESIGN_EN</v>
      </c>
      <c r="D168" s="112" t="s">
        <v>33</v>
      </c>
      <c r="E168" s="113">
        <v>131</v>
      </c>
      <c r="F168" s="114">
        <v>132</v>
      </c>
      <c r="G168" s="114">
        <v>135</v>
      </c>
      <c r="H168" s="114">
        <v>138</v>
      </c>
      <c r="I168" s="114">
        <v>142</v>
      </c>
      <c r="J168" s="114">
        <v>145</v>
      </c>
      <c r="K168" s="114">
        <v>149</v>
      </c>
      <c r="N168" s="12"/>
    </row>
    <row r="169" spans="1:14" x14ac:dyDescent="0.25">
      <c r="A169" s="111" t="s">
        <v>468</v>
      </c>
      <c r="B169" s="2" t="str">
        <f t="shared" si="8"/>
        <v>FNCD</v>
      </c>
      <c r="C169" s="2" t="str">
        <f t="shared" si="9"/>
        <v>ELEC_DESIGN_SR</v>
      </c>
      <c r="D169" s="112" t="s">
        <v>34</v>
      </c>
      <c r="E169" s="113">
        <v>164</v>
      </c>
      <c r="F169" s="114">
        <v>166</v>
      </c>
      <c r="G169" s="114">
        <v>169</v>
      </c>
      <c r="H169" s="114">
        <v>173</v>
      </c>
      <c r="I169" s="114">
        <v>178</v>
      </c>
      <c r="J169" s="114">
        <v>182</v>
      </c>
      <c r="K169" s="114">
        <v>187</v>
      </c>
      <c r="N169" s="12"/>
    </row>
    <row r="170" spans="1:14" x14ac:dyDescent="0.25">
      <c r="A170" s="111" t="s">
        <v>466</v>
      </c>
      <c r="B170" s="2" t="str">
        <f t="shared" si="8"/>
        <v>FNCD</v>
      </c>
      <c r="C170" s="2" t="str">
        <f t="shared" si="9"/>
        <v>ELEC_DESIGNER</v>
      </c>
      <c r="D170" s="112" t="s">
        <v>70</v>
      </c>
      <c r="E170" s="113">
        <v>101</v>
      </c>
      <c r="F170" s="114">
        <v>102</v>
      </c>
      <c r="G170" s="114">
        <v>104</v>
      </c>
      <c r="H170" s="114">
        <v>107</v>
      </c>
      <c r="I170" s="114">
        <v>109</v>
      </c>
      <c r="J170" s="114">
        <v>112</v>
      </c>
      <c r="K170" s="114">
        <v>115</v>
      </c>
      <c r="N170" s="12"/>
    </row>
    <row r="171" spans="1:14" x14ac:dyDescent="0.25">
      <c r="A171" s="111" t="s">
        <v>469</v>
      </c>
      <c r="B171" s="2" t="str">
        <f t="shared" si="8"/>
        <v>FNCD</v>
      </c>
      <c r="C171" s="2" t="str">
        <f t="shared" si="9"/>
        <v>ELEC_DRAFTER</v>
      </c>
      <c r="D171" s="112" t="s">
        <v>69</v>
      </c>
      <c r="E171" s="113">
        <v>71</v>
      </c>
      <c r="F171" s="114">
        <v>71</v>
      </c>
      <c r="G171" s="114">
        <v>73</v>
      </c>
      <c r="H171" s="114">
        <v>74</v>
      </c>
      <c r="I171" s="114">
        <v>76</v>
      </c>
      <c r="J171" s="114">
        <v>78</v>
      </c>
      <c r="K171" s="114">
        <v>80</v>
      </c>
      <c r="N171" s="12"/>
    </row>
    <row r="172" spans="1:14" x14ac:dyDescent="0.25">
      <c r="A172" s="111" t="s">
        <v>470</v>
      </c>
      <c r="B172" s="2" t="str">
        <f t="shared" si="8"/>
        <v>FNCD</v>
      </c>
      <c r="C172" s="2" t="str">
        <f t="shared" si="9"/>
        <v>ELEC_TECH_MNGR</v>
      </c>
      <c r="D172" s="112" t="s">
        <v>35</v>
      </c>
      <c r="E172" s="113">
        <v>199</v>
      </c>
      <c r="F172" s="114">
        <v>201</v>
      </c>
      <c r="G172" s="114">
        <v>205</v>
      </c>
      <c r="H172" s="114">
        <v>210</v>
      </c>
      <c r="I172" s="114">
        <v>215</v>
      </c>
      <c r="J172" s="114">
        <v>220</v>
      </c>
      <c r="K172" s="114">
        <v>226</v>
      </c>
      <c r="N172" s="12"/>
    </row>
    <row r="173" spans="1:14" x14ac:dyDescent="0.25">
      <c r="A173" s="111" t="s">
        <v>471</v>
      </c>
      <c r="B173" s="2" t="str">
        <f t="shared" si="8"/>
        <v>FNCD</v>
      </c>
      <c r="C173" s="2" t="str">
        <f t="shared" si="9"/>
        <v>ELTN_DESIGN_EN</v>
      </c>
      <c r="D173" s="112" t="s">
        <v>31</v>
      </c>
      <c r="E173" s="113">
        <v>135</v>
      </c>
      <c r="F173" s="114">
        <v>136</v>
      </c>
      <c r="G173" s="114">
        <v>138</v>
      </c>
      <c r="H173" s="114">
        <v>142</v>
      </c>
      <c r="I173" s="114">
        <v>145</v>
      </c>
      <c r="J173" s="114">
        <v>149</v>
      </c>
      <c r="K173" s="114">
        <v>153</v>
      </c>
      <c r="N173" s="12"/>
    </row>
    <row r="174" spans="1:14" x14ac:dyDescent="0.25">
      <c r="A174" s="111" t="s">
        <v>472</v>
      </c>
      <c r="B174" s="2" t="str">
        <f t="shared" si="8"/>
        <v>FNCD</v>
      </c>
      <c r="C174" s="2" t="str">
        <f t="shared" si="9"/>
        <v>ELTN_DESIGN_SR</v>
      </c>
      <c r="D174" s="112" t="s">
        <v>32</v>
      </c>
      <c r="E174" s="113">
        <v>174</v>
      </c>
      <c r="F174" s="114">
        <v>175</v>
      </c>
      <c r="G174" s="114">
        <v>178</v>
      </c>
      <c r="H174" s="114">
        <v>183</v>
      </c>
      <c r="I174" s="114">
        <v>187</v>
      </c>
      <c r="J174" s="114">
        <v>192</v>
      </c>
      <c r="K174" s="114">
        <v>197</v>
      </c>
      <c r="N174" s="12"/>
    </row>
    <row r="175" spans="1:14" x14ac:dyDescent="0.25">
      <c r="A175" s="111" t="s">
        <v>473</v>
      </c>
      <c r="B175" s="2" t="str">
        <f t="shared" si="8"/>
        <v>FNCD</v>
      </c>
      <c r="C175" s="2" t="str">
        <f t="shared" si="9"/>
        <v>ELTN_TECH</v>
      </c>
      <c r="D175" s="112" t="s">
        <v>74</v>
      </c>
      <c r="E175" s="113">
        <v>89</v>
      </c>
      <c r="F175" s="114">
        <v>90</v>
      </c>
      <c r="G175" s="114">
        <v>92</v>
      </c>
      <c r="H175" s="114">
        <v>94</v>
      </c>
      <c r="I175" s="114">
        <v>96</v>
      </c>
      <c r="J175" s="114">
        <v>99</v>
      </c>
      <c r="K175" s="114">
        <v>101</v>
      </c>
      <c r="N175" s="12"/>
    </row>
    <row r="176" spans="1:14" x14ac:dyDescent="0.25">
      <c r="A176" s="111" t="s">
        <v>474</v>
      </c>
      <c r="B176" s="2" t="str">
        <f t="shared" si="8"/>
        <v>FNCD</v>
      </c>
      <c r="C176" s="2" t="str">
        <f t="shared" si="9"/>
        <v>ENGNRING_PHYST</v>
      </c>
      <c r="D176" s="112" t="s">
        <v>210</v>
      </c>
      <c r="E176" s="113">
        <v>144</v>
      </c>
      <c r="F176" s="114">
        <v>145</v>
      </c>
      <c r="G176" s="114">
        <v>148</v>
      </c>
      <c r="H176" s="114">
        <v>151</v>
      </c>
      <c r="I176" s="114">
        <v>155</v>
      </c>
      <c r="J176" s="114">
        <v>159</v>
      </c>
      <c r="K176" s="114">
        <v>163</v>
      </c>
      <c r="N176" s="12"/>
    </row>
    <row r="177" spans="1:14" x14ac:dyDescent="0.25">
      <c r="A177" s="111" t="s">
        <v>475</v>
      </c>
      <c r="B177" s="2" t="str">
        <f t="shared" si="8"/>
        <v>FNCD</v>
      </c>
      <c r="C177" s="2" t="str">
        <f t="shared" si="9"/>
        <v>FACILITIES_MGMT</v>
      </c>
      <c r="D177" s="112" t="s">
        <v>168</v>
      </c>
      <c r="E177" s="113">
        <v>121</v>
      </c>
      <c r="F177" s="114">
        <v>122</v>
      </c>
      <c r="G177" s="114">
        <v>125</v>
      </c>
      <c r="H177" s="114">
        <v>128</v>
      </c>
      <c r="I177" s="114">
        <v>131</v>
      </c>
      <c r="J177" s="114">
        <v>134</v>
      </c>
      <c r="K177" s="114">
        <v>138</v>
      </c>
      <c r="N177" s="12"/>
    </row>
    <row r="178" spans="1:14" x14ac:dyDescent="0.25">
      <c r="A178" s="111" t="s">
        <v>476</v>
      </c>
      <c r="B178" s="2" t="str">
        <f t="shared" si="8"/>
        <v>FNCD</v>
      </c>
      <c r="C178" s="2" t="str">
        <f t="shared" si="9"/>
        <v>FUNCTNAL_AYST</v>
      </c>
      <c r="D178" s="112" t="s">
        <v>219</v>
      </c>
      <c r="E178" s="113">
        <v>120</v>
      </c>
      <c r="F178" s="114">
        <v>120</v>
      </c>
      <c r="G178" s="114">
        <v>123</v>
      </c>
      <c r="H178" s="114">
        <v>126</v>
      </c>
      <c r="I178" s="114">
        <v>129</v>
      </c>
      <c r="J178" s="114">
        <v>132</v>
      </c>
      <c r="K178" s="114">
        <v>136</v>
      </c>
      <c r="N178" s="12"/>
    </row>
    <row r="179" spans="1:14" x14ac:dyDescent="0.25">
      <c r="A179" s="111" t="s">
        <v>477</v>
      </c>
      <c r="B179" s="2" t="str">
        <f t="shared" si="8"/>
        <v>FNCD</v>
      </c>
      <c r="C179" s="2" t="str">
        <f t="shared" si="9"/>
        <v>GENERAL_ADMIN</v>
      </c>
      <c r="D179" s="112" t="s">
        <v>15</v>
      </c>
      <c r="E179" s="113">
        <v>88</v>
      </c>
      <c r="F179" s="114">
        <v>89</v>
      </c>
      <c r="G179" s="114">
        <v>90</v>
      </c>
      <c r="H179" s="114">
        <v>93</v>
      </c>
      <c r="I179" s="114">
        <v>95</v>
      </c>
      <c r="J179" s="114">
        <v>97</v>
      </c>
      <c r="K179" s="114">
        <v>100</v>
      </c>
      <c r="N179" s="12"/>
    </row>
    <row r="180" spans="1:14" x14ac:dyDescent="0.25">
      <c r="A180" s="111" t="s">
        <v>478</v>
      </c>
      <c r="B180" s="2" t="str">
        <f t="shared" si="8"/>
        <v>FNCD</v>
      </c>
      <c r="C180" s="2" t="str">
        <f t="shared" si="9"/>
        <v>GENERAL_ESH</v>
      </c>
      <c r="D180" s="112" t="s">
        <v>159</v>
      </c>
      <c r="E180" s="113">
        <v>139</v>
      </c>
      <c r="F180" s="114">
        <v>140</v>
      </c>
      <c r="G180" s="114">
        <v>143</v>
      </c>
      <c r="H180" s="114">
        <v>146</v>
      </c>
      <c r="I180" s="114">
        <v>150</v>
      </c>
      <c r="J180" s="114">
        <v>154</v>
      </c>
      <c r="K180" s="114">
        <v>158</v>
      </c>
      <c r="N180" s="12"/>
    </row>
    <row r="181" spans="1:14" x14ac:dyDescent="0.25">
      <c r="A181" s="111" t="s">
        <v>479</v>
      </c>
      <c r="B181" s="2" t="str">
        <f t="shared" si="8"/>
        <v>FNCD</v>
      </c>
      <c r="C181" s="2" t="str">
        <f t="shared" si="9"/>
        <v>INTERLOCK_EN</v>
      </c>
      <c r="D181" s="112" t="s">
        <v>36</v>
      </c>
      <c r="E181" s="113">
        <v>131</v>
      </c>
      <c r="F181" s="114">
        <v>132</v>
      </c>
      <c r="G181" s="114">
        <v>135</v>
      </c>
      <c r="H181" s="114">
        <v>138</v>
      </c>
      <c r="I181" s="114">
        <v>141</v>
      </c>
      <c r="J181" s="114">
        <v>145</v>
      </c>
      <c r="K181" s="114">
        <v>149</v>
      </c>
      <c r="N181" s="12"/>
    </row>
    <row r="182" spans="1:14" x14ac:dyDescent="0.25">
      <c r="A182" s="111" t="s">
        <v>480</v>
      </c>
      <c r="B182" s="2" t="str">
        <f t="shared" si="8"/>
        <v>FNCD</v>
      </c>
      <c r="C182" s="2" t="str">
        <f t="shared" si="9"/>
        <v>INTERLOCK_SR</v>
      </c>
      <c r="D182" s="112" t="s">
        <v>37</v>
      </c>
      <c r="E182" s="113">
        <v>163</v>
      </c>
      <c r="F182" s="114">
        <v>164</v>
      </c>
      <c r="G182" s="114">
        <v>167</v>
      </c>
      <c r="H182" s="114">
        <v>171</v>
      </c>
      <c r="I182" s="114">
        <v>176</v>
      </c>
      <c r="J182" s="114">
        <v>180</v>
      </c>
      <c r="K182" s="114">
        <v>185</v>
      </c>
      <c r="N182" s="12"/>
    </row>
    <row r="183" spans="1:14" x14ac:dyDescent="0.25">
      <c r="A183" s="111" t="s">
        <v>647</v>
      </c>
      <c r="B183" s="2" t="str">
        <f t="shared" si="8"/>
        <v>FNCD</v>
      </c>
      <c r="C183" s="2" t="str">
        <f t="shared" si="9"/>
        <v>MAGNT_DESIGN_EN</v>
      </c>
      <c r="D183" s="112" t="s">
        <v>46</v>
      </c>
      <c r="E183" s="113">
        <v>152</v>
      </c>
      <c r="F183" s="114">
        <v>153</v>
      </c>
      <c r="G183" s="114">
        <v>156</v>
      </c>
      <c r="H183" s="114">
        <v>160</v>
      </c>
      <c r="I183" s="114">
        <v>164</v>
      </c>
      <c r="J183" s="114">
        <v>168</v>
      </c>
      <c r="K183" s="114">
        <v>173</v>
      </c>
      <c r="N183" s="12"/>
    </row>
    <row r="184" spans="1:14" x14ac:dyDescent="0.25">
      <c r="A184" s="111" t="s">
        <v>648</v>
      </c>
      <c r="B184" s="2" t="str">
        <f t="shared" si="8"/>
        <v>FNCD</v>
      </c>
      <c r="C184" s="2" t="str">
        <f t="shared" si="9"/>
        <v>MAGNT_DESIGN_SR</v>
      </c>
      <c r="D184" s="112" t="s">
        <v>47</v>
      </c>
      <c r="E184" s="113">
        <v>167</v>
      </c>
      <c r="F184" s="114">
        <v>169</v>
      </c>
      <c r="G184" s="114">
        <v>172</v>
      </c>
      <c r="H184" s="114">
        <v>176</v>
      </c>
      <c r="I184" s="114">
        <v>181</v>
      </c>
      <c r="J184" s="114">
        <v>185</v>
      </c>
      <c r="K184" s="114">
        <v>190</v>
      </c>
      <c r="N184" s="12"/>
    </row>
    <row r="185" spans="1:14" x14ac:dyDescent="0.25">
      <c r="A185" s="111" t="s">
        <v>649</v>
      </c>
      <c r="B185" s="2" t="str">
        <f t="shared" si="8"/>
        <v>FNCD</v>
      </c>
      <c r="C185" s="2" t="str">
        <f t="shared" si="9"/>
        <v>MATRL_EN</v>
      </c>
      <c r="D185" s="112" t="s">
        <v>49</v>
      </c>
      <c r="E185" s="113">
        <v>84</v>
      </c>
      <c r="F185" s="114">
        <v>85</v>
      </c>
      <c r="G185" s="114">
        <v>86</v>
      </c>
      <c r="H185" s="114">
        <v>88</v>
      </c>
      <c r="I185" s="114">
        <v>91</v>
      </c>
      <c r="J185" s="114">
        <v>93</v>
      </c>
      <c r="K185" s="114">
        <v>95</v>
      </c>
      <c r="N185" s="12"/>
    </row>
    <row r="186" spans="1:14" x14ac:dyDescent="0.25">
      <c r="A186" s="111" t="s">
        <v>650</v>
      </c>
      <c r="B186" s="2" t="str">
        <f t="shared" si="8"/>
        <v>FNCD</v>
      </c>
      <c r="C186" s="2" t="str">
        <f t="shared" si="9"/>
        <v>MATRL_SR</v>
      </c>
      <c r="D186" s="112" t="s">
        <v>156</v>
      </c>
      <c r="E186" s="113">
        <v>84</v>
      </c>
      <c r="F186" s="114">
        <v>85</v>
      </c>
      <c r="G186" s="114">
        <v>86</v>
      </c>
      <c r="H186" s="114">
        <v>88</v>
      </c>
      <c r="I186" s="114">
        <v>91</v>
      </c>
      <c r="J186" s="114">
        <v>93</v>
      </c>
      <c r="K186" s="114">
        <v>95</v>
      </c>
      <c r="N186" s="12"/>
    </row>
    <row r="187" spans="1:14" x14ac:dyDescent="0.25">
      <c r="A187" s="111" t="s">
        <v>651</v>
      </c>
      <c r="B187" s="2" t="str">
        <f t="shared" si="8"/>
        <v>FNCD</v>
      </c>
      <c r="C187" s="2" t="str">
        <f t="shared" si="9"/>
        <v>MATRL_SRVCS</v>
      </c>
      <c r="D187" s="112" t="s">
        <v>214</v>
      </c>
      <c r="E187" s="113">
        <v>77</v>
      </c>
      <c r="F187" s="114">
        <v>78</v>
      </c>
      <c r="G187" s="114">
        <v>79</v>
      </c>
      <c r="H187" s="114">
        <v>81</v>
      </c>
      <c r="I187" s="114">
        <v>83</v>
      </c>
      <c r="J187" s="114">
        <v>85</v>
      </c>
      <c r="K187" s="114">
        <v>87</v>
      </c>
      <c r="N187" s="12"/>
    </row>
    <row r="188" spans="1:14" x14ac:dyDescent="0.25">
      <c r="A188" s="111" t="s">
        <v>652</v>
      </c>
      <c r="B188" s="2" t="str">
        <f t="shared" si="8"/>
        <v>FNCD</v>
      </c>
      <c r="C188" s="2" t="str">
        <f t="shared" si="9"/>
        <v>MECH_ANLYSIS_EN</v>
      </c>
      <c r="D188" s="112" t="s">
        <v>42</v>
      </c>
      <c r="E188" s="113">
        <v>128</v>
      </c>
      <c r="F188" s="114">
        <v>129</v>
      </c>
      <c r="G188" s="114">
        <v>131</v>
      </c>
      <c r="H188" s="114">
        <v>135</v>
      </c>
      <c r="I188" s="114">
        <v>138</v>
      </c>
      <c r="J188" s="114">
        <v>142</v>
      </c>
      <c r="K188" s="114">
        <v>145</v>
      </c>
      <c r="N188" s="12"/>
    </row>
    <row r="189" spans="1:14" x14ac:dyDescent="0.25">
      <c r="A189" s="111" t="s">
        <v>653</v>
      </c>
      <c r="B189" s="2" t="str">
        <f t="shared" si="8"/>
        <v>FNCD</v>
      </c>
      <c r="C189" s="2" t="str">
        <f t="shared" si="9"/>
        <v>MECH_ANLYSIS_SR</v>
      </c>
      <c r="D189" s="112" t="s">
        <v>43</v>
      </c>
      <c r="E189" s="113">
        <v>161</v>
      </c>
      <c r="F189" s="114">
        <v>162</v>
      </c>
      <c r="G189" s="114">
        <v>165</v>
      </c>
      <c r="H189" s="114">
        <v>169</v>
      </c>
      <c r="I189" s="114">
        <v>174</v>
      </c>
      <c r="J189" s="114">
        <v>178</v>
      </c>
      <c r="K189" s="114">
        <v>182</v>
      </c>
      <c r="N189" s="12"/>
    </row>
    <row r="190" spans="1:14" x14ac:dyDescent="0.25">
      <c r="A190" s="111" t="s">
        <v>655</v>
      </c>
      <c r="B190" s="2" t="str">
        <f t="shared" si="8"/>
        <v>FNCD</v>
      </c>
      <c r="C190" s="2" t="str">
        <f t="shared" si="9"/>
        <v>MECH_DESIGN_EN</v>
      </c>
      <c r="D190" s="112" t="s">
        <v>44</v>
      </c>
      <c r="E190" s="113">
        <v>133</v>
      </c>
      <c r="F190" s="114">
        <v>134</v>
      </c>
      <c r="G190" s="114">
        <v>137</v>
      </c>
      <c r="H190" s="114">
        <v>140</v>
      </c>
      <c r="I190" s="114">
        <v>144</v>
      </c>
      <c r="J190" s="114">
        <v>147</v>
      </c>
      <c r="K190" s="114">
        <v>151</v>
      </c>
      <c r="N190" s="12"/>
    </row>
    <row r="191" spans="1:14" x14ac:dyDescent="0.25">
      <c r="A191" s="111" t="s">
        <v>656</v>
      </c>
      <c r="B191" s="2" t="str">
        <f t="shared" si="8"/>
        <v>FNCD</v>
      </c>
      <c r="C191" s="2" t="str">
        <f t="shared" si="9"/>
        <v>MECH_DESIGN_SR</v>
      </c>
      <c r="D191" s="112" t="s">
        <v>45</v>
      </c>
      <c r="E191" s="113">
        <v>168</v>
      </c>
      <c r="F191" s="114">
        <v>170</v>
      </c>
      <c r="G191" s="114">
        <v>173</v>
      </c>
      <c r="H191" s="114">
        <v>177</v>
      </c>
      <c r="I191" s="114">
        <v>182</v>
      </c>
      <c r="J191" s="114">
        <v>186</v>
      </c>
      <c r="K191" s="114">
        <v>191</v>
      </c>
      <c r="N191" s="12"/>
    </row>
    <row r="192" spans="1:14" x14ac:dyDescent="0.25">
      <c r="A192" s="111" t="s">
        <v>654</v>
      </c>
      <c r="B192" s="2" t="str">
        <f t="shared" si="8"/>
        <v>FNCD</v>
      </c>
      <c r="C192" s="2" t="str">
        <f t="shared" si="9"/>
        <v>MECH_DESIGNER</v>
      </c>
      <c r="D192" s="112" t="s">
        <v>68</v>
      </c>
      <c r="E192" s="113">
        <v>97</v>
      </c>
      <c r="F192" s="114">
        <v>98</v>
      </c>
      <c r="G192" s="114">
        <v>100</v>
      </c>
      <c r="H192" s="114">
        <v>103</v>
      </c>
      <c r="I192" s="114">
        <v>105</v>
      </c>
      <c r="J192" s="114">
        <v>108</v>
      </c>
      <c r="K192" s="114">
        <v>111</v>
      </c>
      <c r="N192" s="12"/>
    </row>
    <row r="193" spans="1:14" x14ac:dyDescent="0.25">
      <c r="A193" s="111" t="s">
        <v>657</v>
      </c>
      <c r="B193" s="2" t="str">
        <f t="shared" si="8"/>
        <v>FNCD</v>
      </c>
      <c r="C193" s="2" t="str">
        <f t="shared" si="9"/>
        <v>MECH_DRAFTER</v>
      </c>
      <c r="D193" s="112" t="s">
        <v>71</v>
      </c>
      <c r="E193" s="113">
        <v>58</v>
      </c>
      <c r="F193" s="114">
        <v>58</v>
      </c>
      <c r="G193" s="114">
        <v>59</v>
      </c>
      <c r="H193" s="114">
        <v>61</v>
      </c>
      <c r="I193" s="114">
        <v>62</v>
      </c>
      <c r="J193" s="114">
        <v>64</v>
      </c>
      <c r="K193" s="114">
        <v>66</v>
      </c>
      <c r="N193" s="12"/>
    </row>
    <row r="194" spans="1:14" x14ac:dyDescent="0.25">
      <c r="A194" s="111" t="s">
        <v>658</v>
      </c>
      <c r="B194" s="2" t="str">
        <f t="shared" si="8"/>
        <v>FNCD</v>
      </c>
      <c r="C194" s="2" t="str">
        <f t="shared" si="9"/>
        <v>MECH_TECH_MNGR</v>
      </c>
      <c r="D194" s="112" t="s">
        <v>48</v>
      </c>
      <c r="E194" s="113">
        <v>173</v>
      </c>
      <c r="F194" s="114">
        <v>175</v>
      </c>
      <c r="G194" s="114">
        <v>178</v>
      </c>
      <c r="H194" s="114">
        <v>183</v>
      </c>
      <c r="I194" s="114">
        <v>187</v>
      </c>
      <c r="J194" s="114">
        <v>192</v>
      </c>
      <c r="K194" s="114">
        <v>197</v>
      </c>
      <c r="N194" s="12"/>
    </row>
    <row r="195" spans="1:14" x14ac:dyDescent="0.25">
      <c r="A195" s="111" t="s">
        <v>659</v>
      </c>
      <c r="B195" s="2" t="str">
        <f t="shared" si="8"/>
        <v>FNCD</v>
      </c>
      <c r="C195" s="2" t="str">
        <f t="shared" si="9"/>
        <v>NETWORK_AYST</v>
      </c>
      <c r="D195" s="112" t="s">
        <v>173</v>
      </c>
      <c r="E195" s="113">
        <v>134</v>
      </c>
      <c r="F195" s="114">
        <v>135</v>
      </c>
      <c r="G195" s="114">
        <v>138</v>
      </c>
      <c r="H195" s="114">
        <v>141</v>
      </c>
      <c r="I195" s="114">
        <v>145</v>
      </c>
      <c r="J195" s="114">
        <v>148</v>
      </c>
      <c r="K195" s="114">
        <v>152</v>
      </c>
      <c r="N195" s="12"/>
    </row>
    <row r="196" spans="1:14" x14ac:dyDescent="0.25">
      <c r="A196" s="111" t="s">
        <v>660</v>
      </c>
      <c r="B196" s="2" t="str">
        <f t="shared" ref="B196:B259" si="10">LEFT($A196,FIND("_",$A196)-1)</f>
        <v>FNCD</v>
      </c>
      <c r="C196" s="2" t="str">
        <f t="shared" ref="C196:C259" si="11">RIGHT($A196,(LEN($A196)-FIND("_",$A196)))</f>
        <v>OPERTNS_FINANCE</v>
      </c>
      <c r="D196" s="112" t="s">
        <v>13</v>
      </c>
      <c r="E196" s="113">
        <v>127</v>
      </c>
      <c r="F196" s="114">
        <v>128</v>
      </c>
      <c r="G196" s="114">
        <v>130</v>
      </c>
      <c r="H196" s="114">
        <v>133</v>
      </c>
      <c r="I196" s="114">
        <v>137</v>
      </c>
      <c r="J196" s="114">
        <v>140</v>
      </c>
      <c r="K196" s="114">
        <v>144</v>
      </c>
      <c r="N196" s="12"/>
    </row>
    <row r="197" spans="1:14" x14ac:dyDescent="0.25">
      <c r="A197" s="111" t="s">
        <v>661</v>
      </c>
      <c r="B197" s="2" t="str">
        <f t="shared" si="10"/>
        <v>FNCD</v>
      </c>
      <c r="C197" s="2" t="str">
        <f t="shared" si="11"/>
        <v>PA_EXP_PHYST</v>
      </c>
      <c r="D197" s="112" t="s">
        <v>221</v>
      </c>
      <c r="E197" s="113">
        <v>135</v>
      </c>
      <c r="F197" s="114">
        <v>136</v>
      </c>
      <c r="G197" s="114">
        <v>139</v>
      </c>
      <c r="H197" s="114">
        <v>142</v>
      </c>
      <c r="I197" s="114">
        <v>146</v>
      </c>
      <c r="J197" s="114">
        <v>149</v>
      </c>
      <c r="K197" s="114">
        <v>153</v>
      </c>
      <c r="N197" s="12"/>
    </row>
    <row r="198" spans="1:14" x14ac:dyDescent="0.25">
      <c r="A198" s="111" t="s">
        <v>662</v>
      </c>
      <c r="B198" s="2" t="str">
        <f t="shared" si="10"/>
        <v>FNCD</v>
      </c>
      <c r="C198" s="2" t="str">
        <f t="shared" si="11"/>
        <v>PA_EXP_RA</v>
      </c>
      <c r="D198" s="112" t="s">
        <v>56</v>
      </c>
      <c r="E198" s="113">
        <v>87</v>
      </c>
      <c r="F198" s="114">
        <v>87</v>
      </c>
      <c r="G198" s="114">
        <v>89</v>
      </c>
      <c r="H198" s="114">
        <v>91</v>
      </c>
      <c r="I198" s="114">
        <v>94</v>
      </c>
      <c r="J198" s="114">
        <v>96</v>
      </c>
      <c r="K198" s="114">
        <v>98</v>
      </c>
      <c r="N198" s="12"/>
    </row>
    <row r="199" spans="1:14" x14ac:dyDescent="0.25">
      <c r="A199" s="111" t="s">
        <v>663</v>
      </c>
      <c r="B199" s="2" t="str">
        <f t="shared" si="10"/>
        <v>FNCD</v>
      </c>
      <c r="C199" s="2" t="str">
        <f t="shared" si="11"/>
        <v>PA_THY_RA</v>
      </c>
      <c r="D199" s="112" t="s">
        <v>57</v>
      </c>
      <c r="E199" s="113">
        <v>87</v>
      </c>
      <c r="F199" s="114">
        <v>87</v>
      </c>
      <c r="G199" s="114">
        <v>89</v>
      </c>
      <c r="H199" s="114">
        <v>91</v>
      </c>
      <c r="I199" s="114">
        <v>94</v>
      </c>
      <c r="J199" s="114">
        <v>96</v>
      </c>
      <c r="K199" s="114">
        <v>98</v>
      </c>
      <c r="N199" s="12"/>
    </row>
    <row r="200" spans="1:14" x14ac:dyDescent="0.25">
      <c r="A200" s="111" t="s">
        <v>664</v>
      </c>
      <c r="B200" s="2" t="str">
        <f t="shared" si="10"/>
        <v>FNCD</v>
      </c>
      <c r="C200" s="2" t="str">
        <f t="shared" si="11"/>
        <v>PC_CUSTM_SPPRT</v>
      </c>
      <c r="D200" s="112" t="s">
        <v>171</v>
      </c>
      <c r="E200" s="113">
        <v>91</v>
      </c>
      <c r="F200" s="114">
        <v>92</v>
      </c>
      <c r="G200" s="114">
        <v>94</v>
      </c>
      <c r="H200" s="114">
        <v>96</v>
      </c>
      <c r="I200" s="114">
        <v>99</v>
      </c>
      <c r="J200" s="114">
        <v>101</v>
      </c>
      <c r="K200" s="114">
        <v>104</v>
      </c>
      <c r="N200" s="12"/>
    </row>
    <row r="201" spans="1:14" x14ac:dyDescent="0.25">
      <c r="A201" s="111" t="s">
        <v>665</v>
      </c>
      <c r="B201" s="2" t="str">
        <f t="shared" si="10"/>
        <v>FNCD</v>
      </c>
      <c r="C201" s="2" t="str">
        <f t="shared" si="11"/>
        <v>PC_SCI_RESRCHER</v>
      </c>
      <c r="D201" s="112" t="s">
        <v>216</v>
      </c>
      <c r="E201" s="113">
        <v>161</v>
      </c>
      <c r="F201" s="114">
        <v>162</v>
      </c>
      <c r="G201" s="114">
        <v>165</v>
      </c>
      <c r="H201" s="114">
        <v>169</v>
      </c>
      <c r="I201" s="114">
        <v>174</v>
      </c>
      <c r="J201" s="114">
        <v>178</v>
      </c>
      <c r="K201" s="114">
        <v>182</v>
      </c>
      <c r="N201" s="12"/>
    </row>
    <row r="202" spans="1:14" x14ac:dyDescent="0.25">
      <c r="A202" s="111" t="s">
        <v>666</v>
      </c>
      <c r="B202" s="2" t="str">
        <f t="shared" si="10"/>
        <v>FNCD</v>
      </c>
      <c r="C202" s="2" t="str">
        <f t="shared" si="11"/>
        <v>PC_SECURTY_AYST</v>
      </c>
      <c r="D202" s="112" t="s">
        <v>170</v>
      </c>
      <c r="E202" s="113">
        <v>151</v>
      </c>
      <c r="F202" s="114">
        <v>152</v>
      </c>
      <c r="G202" s="114">
        <v>155</v>
      </c>
      <c r="H202" s="114">
        <v>159</v>
      </c>
      <c r="I202" s="114">
        <v>163</v>
      </c>
      <c r="J202" s="114">
        <v>167</v>
      </c>
      <c r="K202" s="114">
        <v>171</v>
      </c>
      <c r="N202" s="12"/>
    </row>
    <row r="203" spans="1:14" x14ac:dyDescent="0.25">
      <c r="A203" s="111" t="s">
        <v>667</v>
      </c>
      <c r="B203" s="2" t="str">
        <f t="shared" si="10"/>
        <v>FNCD</v>
      </c>
      <c r="C203" s="2" t="str">
        <f t="shared" si="11"/>
        <v>PC_SPPRT_ASSOCT</v>
      </c>
      <c r="D203" s="112" t="s">
        <v>174</v>
      </c>
      <c r="E203" s="113">
        <v>86</v>
      </c>
      <c r="F203" s="114">
        <v>86</v>
      </c>
      <c r="G203" s="114">
        <v>88</v>
      </c>
      <c r="H203" s="114">
        <v>90</v>
      </c>
      <c r="I203" s="114">
        <v>92</v>
      </c>
      <c r="J203" s="114">
        <v>95</v>
      </c>
      <c r="K203" s="114">
        <v>97</v>
      </c>
      <c r="N203" s="12"/>
    </row>
    <row r="204" spans="1:14" x14ac:dyDescent="0.25">
      <c r="A204" s="111" t="s">
        <v>668</v>
      </c>
      <c r="B204" s="2" t="str">
        <f t="shared" si="10"/>
        <v>FNCD</v>
      </c>
      <c r="C204" s="2" t="str">
        <f t="shared" si="11"/>
        <v>PRCESS_CTRL_EN</v>
      </c>
      <c r="D204" s="112" t="s">
        <v>157</v>
      </c>
      <c r="E204" s="113">
        <v>104</v>
      </c>
      <c r="F204" s="114">
        <v>105</v>
      </c>
      <c r="G204" s="114">
        <v>107</v>
      </c>
      <c r="H204" s="114">
        <v>110</v>
      </c>
      <c r="I204" s="114">
        <v>112</v>
      </c>
      <c r="J204" s="114">
        <v>115</v>
      </c>
      <c r="K204" s="114">
        <v>118</v>
      </c>
      <c r="N204" s="12"/>
    </row>
    <row r="205" spans="1:14" x14ac:dyDescent="0.25">
      <c r="A205" s="111" t="s">
        <v>669</v>
      </c>
      <c r="B205" s="2" t="str">
        <f t="shared" si="10"/>
        <v>FNCD</v>
      </c>
      <c r="C205" s="2" t="str">
        <f t="shared" si="11"/>
        <v>PRCESS_CTRL_SR</v>
      </c>
      <c r="D205" s="112" t="s">
        <v>158</v>
      </c>
      <c r="E205" s="113">
        <v>142</v>
      </c>
      <c r="F205" s="114">
        <v>143</v>
      </c>
      <c r="G205" s="114">
        <v>146</v>
      </c>
      <c r="H205" s="114">
        <v>149</v>
      </c>
      <c r="I205" s="114">
        <v>153</v>
      </c>
      <c r="J205" s="114">
        <v>157</v>
      </c>
      <c r="K205" s="114">
        <v>161</v>
      </c>
      <c r="N205" s="12"/>
    </row>
    <row r="206" spans="1:14" x14ac:dyDescent="0.25">
      <c r="A206" s="111" t="s">
        <v>504</v>
      </c>
      <c r="B206" s="2" t="str">
        <f t="shared" si="10"/>
        <v>FNCD</v>
      </c>
      <c r="C206" s="2" t="str">
        <f t="shared" si="11"/>
        <v>PRJ_CTRL_LEAD</v>
      </c>
      <c r="D206" s="112" t="s">
        <v>19</v>
      </c>
      <c r="E206" s="113">
        <v>129</v>
      </c>
      <c r="F206" s="114">
        <v>131</v>
      </c>
      <c r="G206" s="114">
        <v>133</v>
      </c>
      <c r="H206" s="114">
        <v>136</v>
      </c>
      <c r="I206" s="114">
        <v>140</v>
      </c>
      <c r="J206" s="114">
        <v>143</v>
      </c>
      <c r="K206" s="114">
        <v>147</v>
      </c>
      <c r="N206" s="12"/>
    </row>
    <row r="207" spans="1:14" x14ac:dyDescent="0.25">
      <c r="A207" s="111" t="s">
        <v>505</v>
      </c>
      <c r="B207" s="2" t="str">
        <f t="shared" si="10"/>
        <v>FNCD</v>
      </c>
      <c r="C207" s="2" t="str">
        <f t="shared" si="11"/>
        <v>PRJ_CTRL_MNGR</v>
      </c>
      <c r="D207" s="112" t="s">
        <v>17</v>
      </c>
      <c r="E207" s="113">
        <v>176</v>
      </c>
      <c r="F207" s="114">
        <v>178</v>
      </c>
      <c r="G207" s="114">
        <v>181</v>
      </c>
      <c r="H207" s="114">
        <v>186</v>
      </c>
      <c r="I207" s="114">
        <v>190</v>
      </c>
      <c r="J207" s="114">
        <v>195</v>
      </c>
      <c r="K207" s="114">
        <v>200</v>
      </c>
      <c r="N207" s="12"/>
    </row>
    <row r="208" spans="1:14" x14ac:dyDescent="0.25">
      <c r="A208" s="111" t="s">
        <v>506</v>
      </c>
      <c r="B208" s="2" t="str">
        <f t="shared" si="10"/>
        <v>FNCD</v>
      </c>
      <c r="C208" s="2" t="str">
        <f t="shared" si="11"/>
        <v>PRJ_CTRL_SPCLST</v>
      </c>
      <c r="D208" s="112" t="s">
        <v>18</v>
      </c>
      <c r="E208" s="113">
        <v>109</v>
      </c>
      <c r="F208" s="114">
        <v>110</v>
      </c>
      <c r="G208" s="114">
        <v>112</v>
      </c>
      <c r="H208" s="114">
        <v>115</v>
      </c>
      <c r="I208" s="114">
        <v>118</v>
      </c>
      <c r="J208" s="114">
        <v>121</v>
      </c>
      <c r="K208" s="114">
        <v>124</v>
      </c>
      <c r="N208" s="12"/>
    </row>
    <row r="209" spans="1:14" x14ac:dyDescent="0.25">
      <c r="A209" s="111" t="s">
        <v>507</v>
      </c>
      <c r="B209" s="2" t="str">
        <f t="shared" si="10"/>
        <v>FNCD</v>
      </c>
      <c r="C209" s="2" t="str">
        <f t="shared" si="11"/>
        <v>PRJ_FINANCE</v>
      </c>
      <c r="D209" s="112" t="s">
        <v>20</v>
      </c>
      <c r="E209" s="113">
        <v>125</v>
      </c>
      <c r="F209" s="114">
        <v>126</v>
      </c>
      <c r="G209" s="114">
        <v>129</v>
      </c>
      <c r="H209" s="114">
        <v>132</v>
      </c>
      <c r="I209" s="114">
        <v>135</v>
      </c>
      <c r="J209" s="114">
        <v>139</v>
      </c>
      <c r="K209" s="114">
        <v>142</v>
      </c>
      <c r="N209" s="12"/>
    </row>
    <row r="210" spans="1:14" x14ac:dyDescent="0.25">
      <c r="A210" s="111" t="s">
        <v>508</v>
      </c>
      <c r="B210" s="2" t="str">
        <f t="shared" si="10"/>
        <v>FNCD</v>
      </c>
      <c r="C210" s="2" t="str">
        <f t="shared" si="11"/>
        <v>PRJ_MNGR</v>
      </c>
      <c r="D210" s="112" t="s">
        <v>22</v>
      </c>
      <c r="E210" s="113">
        <v>148</v>
      </c>
      <c r="F210" s="114">
        <v>150</v>
      </c>
      <c r="G210" s="114">
        <v>153</v>
      </c>
      <c r="H210" s="114">
        <v>156</v>
      </c>
      <c r="I210" s="114">
        <v>160</v>
      </c>
      <c r="J210" s="114">
        <v>164</v>
      </c>
      <c r="K210" s="114">
        <v>168</v>
      </c>
      <c r="N210" s="12"/>
    </row>
    <row r="211" spans="1:14" x14ac:dyDescent="0.25">
      <c r="A211" s="111" t="s">
        <v>509</v>
      </c>
      <c r="B211" s="2" t="str">
        <f t="shared" si="10"/>
        <v>FNCD</v>
      </c>
      <c r="C211" s="2" t="str">
        <f t="shared" si="11"/>
        <v>PRJ_MNGR_EXC</v>
      </c>
      <c r="D211" s="112" t="s">
        <v>21</v>
      </c>
      <c r="E211" s="113">
        <v>280</v>
      </c>
      <c r="F211" s="114">
        <v>282</v>
      </c>
      <c r="G211" s="114">
        <v>288</v>
      </c>
      <c r="H211" s="114">
        <v>295</v>
      </c>
      <c r="I211" s="114">
        <v>302</v>
      </c>
      <c r="J211" s="114">
        <v>310</v>
      </c>
      <c r="K211" s="114">
        <v>317</v>
      </c>
      <c r="N211" s="12"/>
    </row>
    <row r="212" spans="1:14" x14ac:dyDescent="0.25">
      <c r="A212" s="111" t="s">
        <v>510</v>
      </c>
      <c r="B212" s="2" t="str">
        <f t="shared" si="10"/>
        <v>FNCD</v>
      </c>
      <c r="C212" s="2" t="str">
        <f t="shared" si="11"/>
        <v>PRJ_MNGR_SR</v>
      </c>
      <c r="D212" s="112" t="s">
        <v>23</v>
      </c>
      <c r="E212" s="113">
        <v>224</v>
      </c>
      <c r="F212" s="114">
        <v>226</v>
      </c>
      <c r="G212" s="114">
        <v>230</v>
      </c>
      <c r="H212" s="114">
        <v>236</v>
      </c>
      <c r="I212" s="114">
        <v>242</v>
      </c>
      <c r="J212" s="114">
        <v>248</v>
      </c>
      <c r="K212" s="114">
        <v>254</v>
      </c>
      <c r="N212" s="12"/>
    </row>
    <row r="213" spans="1:14" x14ac:dyDescent="0.25">
      <c r="A213" s="111" t="s">
        <v>511</v>
      </c>
      <c r="B213" s="2" t="str">
        <f t="shared" si="10"/>
        <v>FNCD</v>
      </c>
      <c r="C213" s="2" t="str">
        <f t="shared" si="11"/>
        <v>PRJ_SPPRT</v>
      </c>
      <c r="D213" s="112" t="s">
        <v>24</v>
      </c>
      <c r="E213" s="113">
        <v>130</v>
      </c>
      <c r="F213" s="114">
        <v>131</v>
      </c>
      <c r="G213" s="114">
        <v>133</v>
      </c>
      <c r="H213" s="114">
        <v>137</v>
      </c>
      <c r="I213" s="114">
        <v>140</v>
      </c>
      <c r="J213" s="114">
        <v>143</v>
      </c>
      <c r="K213" s="114">
        <v>147</v>
      </c>
      <c r="N213" s="12"/>
    </row>
    <row r="214" spans="1:14" x14ac:dyDescent="0.25">
      <c r="A214" s="111" t="s">
        <v>512</v>
      </c>
      <c r="B214" s="2" t="str">
        <f t="shared" si="10"/>
        <v>FNCD</v>
      </c>
      <c r="C214" s="2" t="str">
        <f t="shared" si="11"/>
        <v>PROCUREMENT</v>
      </c>
      <c r="D214" s="112" t="s">
        <v>25</v>
      </c>
      <c r="E214" s="113">
        <v>107</v>
      </c>
      <c r="F214" s="114">
        <v>108</v>
      </c>
      <c r="G214" s="114">
        <v>110</v>
      </c>
      <c r="H214" s="114">
        <v>113</v>
      </c>
      <c r="I214" s="114">
        <v>116</v>
      </c>
      <c r="J214" s="114">
        <v>119</v>
      </c>
      <c r="K214" s="114">
        <v>122</v>
      </c>
      <c r="N214" s="12"/>
    </row>
    <row r="215" spans="1:14" x14ac:dyDescent="0.25">
      <c r="A215" s="111" t="s">
        <v>513</v>
      </c>
      <c r="B215" s="2" t="str">
        <f t="shared" si="10"/>
        <v>FNCD</v>
      </c>
      <c r="C215" s="2" t="str">
        <f t="shared" si="11"/>
        <v>PT_EXP_PHYST</v>
      </c>
      <c r="D215" s="112" t="s">
        <v>59</v>
      </c>
      <c r="E215" s="113">
        <v>131</v>
      </c>
      <c r="F215" s="114">
        <v>132</v>
      </c>
      <c r="G215" s="114">
        <v>135</v>
      </c>
      <c r="H215" s="114">
        <v>138</v>
      </c>
      <c r="I215" s="114">
        <v>141</v>
      </c>
      <c r="J215" s="114">
        <v>145</v>
      </c>
      <c r="K215" s="114">
        <v>148</v>
      </c>
      <c r="N215" s="12"/>
    </row>
    <row r="216" spans="1:14" x14ac:dyDescent="0.25">
      <c r="A216" s="111" t="s">
        <v>514</v>
      </c>
      <c r="B216" s="2" t="str">
        <f t="shared" si="10"/>
        <v>FNCD</v>
      </c>
      <c r="C216" s="2" t="str">
        <f t="shared" si="11"/>
        <v>PT_EXP_RA</v>
      </c>
      <c r="D216" s="112" t="s">
        <v>54</v>
      </c>
      <c r="E216" s="113">
        <v>87</v>
      </c>
      <c r="F216" s="114">
        <v>87</v>
      </c>
      <c r="G216" s="114">
        <v>89</v>
      </c>
      <c r="H216" s="114">
        <v>91</v>
      </c>
      <c r="I216" s="114">
        <v>94</v>
      </c>
      <c r="J216" s="114">
        <v>96</v>
      </c>
      <c r="K216" s="114">
        <v>98</v>
      </c>
      <c r="N216" s="12"/>
    </row>
    <row r="217" spans="1:14" x14ac:dyDescent="0.25">
      <c r="A217" s="111" t="s">
        <v>515</v>
      </c>
      <c r="B217" s="2" t="str">
        <f t="shared" si="10"/>
        <v>FNCD</v>
      </c>
      <c r="C217" s="2" t="str">
        <f t="shared" si="11"/>
        <v>PT_THY_PHYST</v>
      </c>
      <c r="D217" s="112" t="s">
        <v>222</v>
      </c>
      <c r="E217" s="113">
        <v>155</v>
      </c>
      <c r="F217" s="114">
        <v>156</v>
      </c>
      <c r="G217" s="114">
        <v>159</v>
      </c>
      <c r="H217" s="114">
        <v>163</v>
      </c>
      <c r="I217" s="114">
        <v>167</v>
      </c>
      <c r="J217" s="114">
        <v>171</v>
      </c>
      <c r="K217" s="114">
        <v>176</v>
      </c>
      <c r="N217" s="12"/>
    </row>
    <row r="218" spans="1:14" x14ac:dyDescent="0.25">
      <c r="A218" s="111" t="s">
        <v>516</v>
      </c>
      <c r="B218" s="2" t="str">
        <f t="shared" si="10"/>
        <v>FNCD</v>
      </c>
      <c r="C218" s="2" t="str">
        <f t="shared" si="11"/>
        <v>PT_THY_RA</v>
      </c>
      <c r="D218" s="112" t="s">
        <v>55</v>
      </c>
      <c r="E218" s="113">
        <v>87</v>
      </c>
      <c r="F218" s="114">
        <v>87</v>
      </c>
      <c r="G218" s="114">
        <v>89</v>
      </c>
      <c r="H218" s="114">
        <v>91</v>
      </c>
      <c r="I218" s="114">
        <v>94</v>
      </c>
      <c r="J218" s="114">
        <v>96</v>
      </c>
      <c r="K218" s="114">
        <v>98</v>
      </c>
      <c r="N218" s="12"/>
    </row>
    <row r="219" spans="1:14" x14ac:dyDescent="0.25">
      <c r="A219" s="111" t="s">
        <v>517</v>
      </c>
      <c r="B219" s="2" t="str">
        <f t="shared" si="10"/>
        <v>FNCD</v>
      </c>
      <c r="C219" s="2" t="str">
        <f t="shared" si="11"/>
        <v>PUBLIC_RELTIONS</v>
      </c>
      <c r="D219" s="112" t="s">
        <v>215</v>
      </c>
      <c r="E219" s="113">
        <v>98</v>
      </c>
      <c r="F219" s="114">
        <v>98</v>
      </c>
      <c r="G219" s="114">
        <v>100</v>
      </c>
      <c r="H219" s="114">
        <v>103</v>
      </c>
      <c r="I219" s="114">
        <v>105</v>
      </c>
      <c r="J219" s="114">
        <v>108</v>
      </c>
      <c r="K219" s="114">
        <v>111</v>
      </c>
      <c r="N219" s="12"/>
    </row>
    <row r="220" spans="1:14" x14ac:dyDescent="0.25">
      <c r="A220" s="111" t="s">
        <v>518</v>
      </c>
      <c r="B220" s="2" t="str">
        <f t="shared" si="10"/>
        <v>FNCD</v>
      </c>
      <c r="C220" s="2" t="str">
        <f t="shared" si="11"/>
        <v>RF_DESIGN_EN</v>
      </c>
      <c r="D220" s="112" t="s">
        <v>38</v>
      </c>
      <c r="E220" s="113">
        <v>141</v>
      </c>
      <c r="F220" s="114">
        <v>142</v>
      </c>
      <c r="G220" s="114">
        <v>145</v>
      </c>
      <c r="H220" s="114">
        <v>148</v>
      </c>
      <c r="I220" s="114">
        <v>152</v>
      </c>
      <c r="J220" s="114">
        <v>156</v>
      </c>
      <c r="K220" s="114">
        <v>160</v>
      </c>
      <c r="N220" s="12"/>
    </row>
    <row r="221" spans="1:14" x14ac:dyDescent="0.25">
      <c r="A221" s="111" t="s">
        <v>519</v>
      </c>
      <c r="B221" s="2" t="str">
        <f t="shared" si="10"/>
        <v>FNCD</v>
      </c>
      <c r="C221" s="2" t="str">
        <f t="shared" si="11"/>
        <v>RF_DESIGN_SR</v>
      </c>
      <c r="D221" s="112" t="s">
        <v>39</v>
      </c>
      <c r="E221" s="113">
        <v>173</v>
      </c>
      <c r="F221" s="114">
        <v>175</v>
      </c>
      <c r="G221" s="114">
        <v>178</v>
      </c>
      <c r="H221" s="114">
        <v>183</v>
      </c>
      <c r="I221" s="114">
        <v>187</v>
      </c>
      <c r="J221" s="114">
        <v>192</v>
      </c>
      <c r="K221" s="114">
        <v>197</v>
      </c>
      <c r="N221" s="12"/>
    </row>
    <row r="222" spans="1:14" x14ac:dyDescent="0.25">
      <c r="A222" s="111" t="s">
        <v>520</v>
      </c>
      <c r="B222" s="2" t="str">
        <f t="shared" si="10"/>
        <v>FNCD</v>
      </c>
      <c r="C222" s="2" t="str">
        <f t="shared" si="11"/>
        <v>SYSTM_ADMIN</v>
      </c>
      <c r="D222" s="112" t="s">
        <v>50</v>
      </c>
      <c r="E222" s="113">
        <v>111</v>
      </c>
      <c r="F222" s="114">
        <v>112</v>
      </c>
      <c r="G222" s="114">
        <v>114</v>
      </c>
      <c r="H222" s="114">
        <v>117</v>
      </c>
      <c r="I222" s="114">
        <v>120</v>
      </c>
      <c r="J222" s="114">
        <v>123</v>
      </c>
      <c r="K222" s="114">
        <v>126</v>
      </c>
      <c r="N222" s="12"/>
    </row>
    <row r="223" spans="1:14" x14ac:dyDescent="0.25">
      <c r="A223" s="111" t="s">
        <v>521</v>
      </c>
      <c r="B223" s="2" t="str">
        <f t="shared" si="10"/>
        <v>FNCD</v>
      </c>
      <c r="C223" s="2" t="str">
        <f t="shared" si="11"/>
        <v>TRAINING</v>
      </c>
      <c r="D223" s="112" t="s">
        <v>16</v>
      </c>
      <c r="E223" s="113">
        <v>116</v>
      </c>
      <c r="F223" s="114">
        <v>117</v>
      </c>
      <c r="G223" s="114">
        <v>120</v>
      </c>
      <c r="H223" s="114">
        <v>123</v>
      </c>
      <c r="I223" s="114">
        <v>126</v>
      </c>
      <c r="J223" s="114">
        <v>129</v>
      </c>
      <c r="K223" s="114">
        <v>132</v>
      </c>
      <c r="N223" s="12"/>
    </row>
    <row r="224" spans="1:14" x14ac:dyDescent="0.25">
      <c r="A224" s="111" t="s">
        <v>522</v>
      </c>
      <c r="B224" s="2" t="str">
        <f t="shared" si="10"/>
        <v>FNCD</v>
      </c>
      <c r="C224" s="2" t="str">
        <f t="shared" si="11"/>
        <v>U_GENERAL_ESH</v>
      </c>
      <c r="D224" s="112" t="s">
        <v>163</v>
      </c>
      <c r="E224" s="113">
        <v>0</v>
      </c>
      <c r="F224" s="114">
        <v>0</v>
      </c>
      <c r="G224" s="114">
        <v>0</v>
      </c>
      <c r="H224" s="114">
        <v>0</v>
      </c>
      <c r="I224" s="114">
        <v>0</v>
      </c>
      <c r="J224" s="114">
        <v>0</v>
      </c>
      <c r="K224" s="114">
        <v>0</v>
      </c>
      <c r="N224" s="12"/>
    </row>
    <row r="225" spans="1:14" x14ac:dyDescent="0.25">
      <c r="A225" s="111" t="s">
        <v>523</v>
      </c>
      <c r="B225" s="2" t="str">
        <f t="shared" si="10"/>
        <v>FNCD</v>
      </c>
      <c r="C225" s="2" t="str">
        <f t="shared" si="11"/>
        <v>U_PA_EXP_PHYST</v>
      </c>
      <c r="D225" s="112" t="s">
        <v>66</v>
      </c>
      <c r="E225" s="113">
        <v>0</v>
      </c>
      <c r="F225" s="114">
        <v>0</v>
      </c>
      <c r="G225" s="114">
        <v>0</v>
      </c>
      <c r="H225" s="114">
        <v>0</v>
      </c>
      <c r="I225" s="114">
        <v>0</v>
      </c>
      <c r="J225" s="114">
        <v>0</v>
      </c>
      <c r="K225" s="114">
        <v>0</v>
      </c>
      <c r="N225" s="12"/>
    </row>
    <row r="226" spans="1:14" x14ac:dyDescent="0.25">
      <c r="A226" s="111" t="s">
        <v>524</v>
      </c>
      <c r="B226" s="2" t="str">
        <f t="shared" si="10"/>
        <v>FNCD</v>
      </c>
      <c r="C226" s="2" t="str">
        <f t="shared" si="11"/>
        <v>U_PA_EXP_RA</v>
      </c>
      <c r="D226" s="112" t="s">
        <v>805</v>
      </c>
      <c r="E226" s="113">
        <v>0</v>
      </c>
      <c r="F226" s="114">
        <v>0</v>
      </c>
      <c r="G226" s="114">
        <v>0</v>
      </c>
      <c r="H226" s="114">
        <v>0</v>
      </c>
      <c r="I226" s="114">
        <v>0</v>
      </c>
      <c r="J226" s="114">
        <v>0</v>
      </c>
      <c r="K226" s="114">
        <v>0</v>
      </c>
      <c r="N226" s="12"/>
    </row>
    <row r="227" spans="1:14" x14ac:dyDescent="0.25">
      <c r="A227" s="111" t="s">
        <v>525</v>
      </c>
      <c r="B227" s="2" t="str">
        <f t="shared" si="10"/>
        <v>FNCD</v>
      </c>
      <c r="C227" s="2" t="str">
        <f t="shared" si="11"/>
        <v>U_PA_THY_RA</v>
      </c>
      <c r="D227" s="112" t="s">
        <v>64</v>
      </c>
      <c r="E227" s="113">
        <v>0</v>
      </c>
      <c r="F227" s="114">
        <v>0</v>
      </c>
      <c r="G227" s="114">
        <v>0</v>
      </c>
      <c r="H227" s="114">
        <v>0</v>
      </c>
      <c r="I227" s="114">
        <v>0</v>
      </c>
      <c r="J227" s="114">
        <v>0</v>
      </c>
      <c r="K227" s="114">
        <v>0</v>
      </c>
      <c r="N227" s="12"/>
    </row>
    <row r="228" spans="1:14" x14ac:dyDescent="0.25">
      <c r="A228" s="111" t="s">
        <v>526</v>
      </c>
      <c r="B228" s="2" t="str">
        <f t="shared" si="10"/>
        <v>FNCD</v>
      </c>
      <c r="C228" s="2" t="str">
        <f t="shared" si="11"/>
        <v>U_PROCUREMENT</v>
      </c>
      <c r="D228" s="112" t="s">
        <v>26</v>
      </c>
      <c r="E228" s="113">
        <v>0</v>
      </c>
      <c r="F228" s="114">
        <v>0</v>
      </c>
      <c r="G228" s="114">
        <v>0</v>
      </c>
      <c r="H228" s="114">
        <v>0</v>
      </c>
      <c r="I228" s="114">
        <v>0</v>
      </c>
      <c r="J228" s="114">
        <v>0</v>
      </c>
      <c r="K228" s="114">
        <v>0</v>
      </c>
      <c r="N228" s="12"/>
    </row>
    <row r="229" spans="1:14" x14ac:dyDescent="0.25">
      <c r="A229" s="111" t="s">
        <v>527</v>
      </c>
      <c r="B229" s="2" t="str">
        <f t="shared" si="10"/>
        <v>FNCD</v>
      </c>
      <c r="C229" s="2" t="str">
        <f t="shared" si="11"/>
        <v>U_PT_EXP_PHYST</v>
      </c>
      <c r="D229" s="112" t="s">
        <v>65</v>
      </c>
      <c r="E229" s="113">
        <v>0</v>
      </c>
      <c r="F229" s="114">
        <v>0</v>
      </c>
      <c r="G229" s="114">
        <v>0</v>
      </c>
      <c r="H229" s="114">
        <v>0</v>
      </c>
      <c r="I229" s="114">
        <v>0</v>
      </c>
      <c r="J229" s="114">
        <v>0</v>
      </c>
      <c r="K229" s="114">
        <v>0</v>
      </c>
      <c r="N229" s="12"/>
    </row>
    <row r="230" spans="1:14" x14ac:dyDescent="0.25">
      <c r="A230" s="111" t="s">
        <v>528</v>
      </c>
      <c r="B230" s="2" t="str">
        <f t="shared" si="10"/>
        <v>FNCD</v>
      </c>
      <c r="C230" s="2" t="str">
        <f t="shared" si="11"/>
        <v>U_PT_EXP_RA</v>
      </c>
      <c r="D230" s="112" t="s">
        <v>806</v>
      </c>
      <c r="E230" s="113">
        <v>0</v>
      </c>
      <c r="F230" s="114">
        <v>0</v>
      </c>
      <c r="G230" s="114">
        <v>0</v>
      </c>
      <c r="H230" s="114">
        <v>0</v>
      </c>
      <c r="I230" s="114">
        <v>0</v>
      </c>
      <c r="J230" s="114">
        <v>0</v>
      </c>
      <c r="K230" s="114">
        <v>0</v>
      </c>
      <c r="N230" s="12"/>
    </row>
    <row r="231" spans="1:14" x14ac:dyDescent="0.25">
      <c r="A231" s="111" t="s">
        <v>529</v>
      </c>
      <c r="B231" s="2" t="str">
        <f t="shared" si="10"/>
        <v>FNCD</v>
      </c>
      <c r="C231" s="2" t="str">
        <f t="shared" si="11"/>
        <v>U_PT_THY_PHYST</v>
      </c>
      <c r="D231" s="112" t="s">
        <v>223</v>
      </c>
      <c r="E231" s="113">
        <v>0</v>
      </c>
      <c r="F231" s="114">
        <v>0</v>
      </c>
      <c r="G231" s="114">
        <v>0</v>
      </c>
      <c r="H231" s="114">
        <v>0</v>
      </c>
      <c r="I231" s="114">
        <v>0</v>
      </c>
      <c r="J231" s="114">
        <v>0</v>
      </c>
      <c r="K231" s="114">
        <v>0</v>
      </c>
      <c r="N231" s="12"/>
    </row>
    <row r="232" spans="1:14" x14ac:dyDescent="0.25">
      <c r="A232" s="111" t="s">
        <v>530</v>
      </c>
      <c r="B232" s="2" t="str">
        <f t="shared" si="10"/>
        <v>FNCD</v>
      </c>
      <c r="C232" s="2" t="str">
        <f t="shared" si="11"/>
        <v>U_PT_THY_RA</v>
      </c>
      <c r="D232" s="112" t="s">
        <v>63</v>
      </c>
      <c r="E232" s="113">
        <v>0</v>
      </c>
      <c r="F232" s="114">
        <v>0</v>
      </c>
      <c r="G232" s="114">
        <v>0</v>
      </c>
      <c r="H232" s="114">
        <v>0</v>
      </c>
      <c r="I232" s="114">
        <v>0</v>
      </c>
      <c r="J232" s="114">
        <v>0</v>
      </c>
      <c r="K232" s="114">
        <v>0</v>
      </c>
      <c r="N232" s="12"/>
    </row>
    <row r="233" spans="1:14" x14ac:dyDescent="0.25">
      <c r="A233" s="111" t="s">
        <v>531</v>
      </c>
      <c r="B233" s="2" t="str">
        <f t="shared" si="10"/>
        <v>FNCD</v>
      </c>
      <c r="C233" s="2" t="str">
        <f t="shared" si="11"/>
        <v>WEB_APPS_DEVLPR</v>
      </c>
      <c r="D233" s="112" t="s">
        <v>51</v>
      </c>
      <c r="E233" s="113">
        <v>90</v>
      </c>
      <c r="F233" s="114">
        <v>91</v>
      </c>
      <c r="G233" s="114">
        <v>92</v>
      </c>
      <c r="H233" s="114">
        <v>95</v>
      </c>
      <c r="I233" s="114">
        <v>97</v>
      </c>
      <c r="J233" s="114">
        <v>100</v>
      </c>
      <c r="K233" s="114">
        <v>102</v>
      </c>
      <c r="N233" s="12"/>
    </row>
    <row r="234" spans="1:14" x14ac:dyDescent="0.25">
      <c r="A234" s="111" t="s">
        <v>532</v>
      </c>
      <c r="B234" s="2" t="str">
        <f t="shared" si="10"/>
        <v>FNES</v>
      </c>
      <c r="C234" s="2" t="str">
        <f t="shared" si="11"/>
        <v>ACCOUNTANT</v>
      </c>
      <c r="D234" s="112" t="s">
        <v>11</v>
      </c>
      <c r="E234" s="113">
        <v>104</v>
      </c>
      <c r="F234" s="114">
        <v>105</v>
      </c>
      <c r="G234" s="114">
        <v>107</v>
      </c>
      <c r="H234" s="114">
        <v>110</v>
      </c>
      <c r="I234" s="114">
        <v>113</v>
      </c>
      <c r="J234" s="114">
        <v>115</v>
      </c>
      <c r="K234" s="114">
        <v>118</v>
      </c>
      <c r="N234" s="12"/>
    </row>
    <row r="235" spans="1:14" x14ac:dyDescent="0.25">
      <c r="A235" s="111" t="s">
        <v>533</v>
      </c>
      <c r="B235" s="2" t="str">
        <f t="shared" si="10"/>
        <v>FNES</v>
      </c>
      <c r="C235" s="2" t="str">
        <f t="shared" si="11"/>
        <v>ADMIN_SPPRT</v>
      </c>
      <c r="D235" s="112" t="s">
        <v>14</v>
      </c>
      <c r="E235" s="113">
        <v>64</v>
      </c>
      <c r="F235" s="114">
        <v>64</v>
      </c>
      <c r="G235" s="114">
        <v>66</v>
      </c>
      <c r="H235" s="114">
        <v>67</v>
      </c>
      <c r="I235" s="114">
        <v>69</v>
      </c>
      <c r="J235" s="114">
        <v>71</v>
      </c>
      <c r="K235" s="114">
        <v>72</v>
      </c>
      <c r="N235" s="12"/>
    </row>
    <row r="236" spans="1:14" x14ac:dyDescent="0.25">
      <c r="A236" s="111" t="s">
        <v>534</v>
      </c>
      <c r="B236" s="2" t="str">
        <f t="shared" si="10"/>
        <v>FNES</v>
      </c>
      <c r="C236" s="2" t="str">
        <f t="shared" si="11"/>
        <v>CLERICAL</v>
      </c>
      <c r="D236" s="112" t="s">
        <v>12</v>
      </c>
      <c r="E236" s="113">
        <v>57</v>
      </c>
      <c r="F236" s="114">
        <v>58</v>
      </c>
      <c r="G236" s="114">
        <v>59</v>
      </c>
      <c r="H236" s="114">
        <v>60</v>
      </c>
      <c r="I236" s="114">
        <v>62</v>
      </c>
      <c r="J236" s="114">
        <v>63</v>
      </c>
      <c r="K236" s="114">
        <v>65</v>
      </c>
      <c r="N236" s="12"/>
    </row>
    <row r="237" spans="1:14" x14ac:dyDescent="0.25">
      <c r="A237" s="111" t="s">
        <v>535</v>
      </c>
      <c r="B237" s="2" t="str">
        <f t="shared" si="10"/>
        <v>FNES</v>
      </c>
      <c r="C237" s="2" t="str">
        <f t="shared" si="11"/>
        <v>CONST_SAFETY</v>
      </c>
      <c r="D237" s="112" t="s">
        <v>162</v>
      </c>
      <c r="E237" s="113">
        <v>110</v>
      </c>
      <c r="F237" s="114">
        <v>111</v>
      </c>
      <c r="G237" s="114">
        <v>113</v>
      </c>
      <c r="H237" s="114">
        <v>116</v>
      </c>
      <c r="I237" s="114">
        <v>119</v>
      </c>
      <c r="J237" s="114">
        <v>122</v>
      </c>
      <c r="K237" s="114">
        <v>125</v>
      </c>
      <c r="N237" s="12"/>
    </row>
    <row r="238" spans="1:14" x14ac:dyDescent="0.25">
      <c r="A238" s="111" t="s">
        <v>536</v>
      </c>
      <c r="B238" s="2" t="str">
        <f t="shared" si="10"/>
        <v>FNES</v>
      </c>
      <c r="C238" s="2" t="str">
        <f t="shared" si="11"/>
        <v>DATABASE_AYST</v>
      </c>
      <c r="D238" s="112" t="s">
        <v>172</v>
      </c>
      <c r="E238" s="113">
        <v>117</v>
      </c>
      <c r="F238" s="114">
        <v>118</v>
      </c>
      <c r="G238" s="114">
        <v>121</v>
      </c>
      <c r="H238" s="114">
        <v>124</v>
      </c>
      <c r="I238" s="114">
        <v>127</v>
      </c>
      <c r="J238" s="114">
        <v>130</v>
      </c>
      <c r="K238" s="114">
        <v>133</v>
      </c>
      <c r="N238" s="12"/>
    </row>
    <row r="239" spans="1:14" x14ac:dyDescent="0.25">
      <c r="A239" s="111" t="s">
        <v>537</v>
      </c>
      <c r="B239" s="2" t="str">
        <f t="shared" si="10"/>
        <v>FNES</v>
      </c>
      <c r="C239" s="2" t="str">
        <f t="shared" si="11"/>
        <v>DRIVER</v>
      </c>
      <c r="D239" s="112" t="s">
        <v>213</v>
      </c>
      <c r="E239" s="113">
        <v>57</v>
      </c>
      <c r="F239" s="114">
        <v>58</v>
      </c>
      <c r="G239" s="114">
        <v>59</v>
      </c>
      <c r="H239" s="114">
        <v>60</v>
      </c>
      <c r="I239" s="114">
        <v>62</v>
      </c>
      <c r="J239" s="114">
        <v>63</v>
      </c>
      <c r="K239" s="114">
        <v>65</v>
      </c>
      <c r="N239" s="12"/>
    </row>
    <row r="240" spans="1:14" x14ac:dyDescent="0.25">
      <c r="A240" s="111" t="s">
        <v>538</v>
      </c>
      <c r="B240" s="2" t="str">
        <f t="shared" si="10"/>
        <v>FNES</v>
      </c>
      <c r="C240" s="2" t="str">
        <f t="shared" si="11"/>
        <v>ELEC_DESIGN_EN</v>
      </c>
      <c r="D240" s="112" t="s">
        <v>33</v>
      </c>
      <c r="E240" s="113">
        <v>119</v>
      </c>
      <c r="F240" s="114">
        <v>120</v>
      </c>
      <c r="G240" s="114">
        <v>122</v>
      </c>
      <c r="H240" s="114">
        <v>125</v>
      </c>
      <c r="I240" s="114">
        <v>128</v>
      </c>
      <c r="J240" s="114">
        <v>131</v>
      </c>
      <c r="K240" s="114">
        <v>135</v>
      </c>
      <c r="N240" s="12"/>
    </row>
    <row r="241" spans="1:14" x14ac:dyDescent="0.25">
      <c r="A241" s="111" t="s">
        <v>539</v>
      </c>
      <c r="B241" s="2" t="str">
        <f t="shared" si="10"/>
        <v>FNES</v>
      </c>
      <c r="C241" s="2" t="str">
        <f t="shared" si="11"/>
        <v>ELEC_DESIGN_SR</v>
      </c>
      <c r="D241" s="112" t="s">
        <v>34</v>
      </c>
      <c r="E241" s="113">
        <v>149</v>
      </c>
      <c r="F241" s="114">
        <v>150</v>
      </c>
      <c r="G241" s="114">
        <v>153</v>
      </c>
      <c r="H241" s="114">
        <v>157</v>
      </c>
      <c r="I241" s="114">
        <v>161</v>
      </c>
      <c r="J241" s="114">
        <v>165</v>
      </c>
      <c r="K241" s="114">
        <v>169</v>
      </c>
      <c r="N241" s="12"/>
    </row>
    <row r="242" spans="1:14" x14ac:dyDescent="0.25">
      <c r="A242" s="111" t="s">
        <v>540</v>
      </c>
      <c r="B242" s="2" t="str">
        <f t="shared" si="10"/>
        <v>FNES</v>
      </c>
      <c r="C242" s="2" t="str">
        <f t="shared" si="11"/>
        <v>ELEC_SAFETY</v>
      </c>
      <c r="D242" s="112" t="s">
        <v>116</v>
      </c>
      <c r="E242" s="113">
        <v>112</v>
      </c>
      <c r="F242" s="114">
        <v>113</v>
      </c>
      <c r="G242" s="114">
        <v>115</v>
      </c>
      <c r="H242" s="114">
        <v>118</v>
      </c>
      <c r="I242" s="114">
        <v>121</v>
      </c>
      <c r="J242" s="114">
        <v>124</v>
      </c>
      <c r="K242" s="114">
        <v>127</v>
      </c>
      <c r="N242" s="12"/>
    </row>
    <row r="243" spans="1:14" x14ac:dyDescent="0.25">
      <c r="A243" s="111" t="s">
        <v>541</v>
      </c>
      <c r="B243" s="2" t="str">
        <f t="shared" si="10"/>
        <v>FNES</v>
      </c>
      <c r="C243" s="2" t="str">
        <f t="shared" si="11"/>
        <v>ELTN_DESIGN_EN</v>
      </c>
      <c r="D243" s="112" t="s">
        <v>31</v>
      </c>
      <c r="E243" s="113">
        <v>122</v>
      </c>
      <c r="F243" s="114">
        <v>123</v>
      </c>
      <c r="G243" s="114">
        <v>125</v>
      </c>
      <c r="H243" s="114">
        <v>128</v>
      </c>
      <c r="I243" s="114">
        <v>132</v>
      </c>
      <c r="J243" s="114">
        <v>135</v>
      </c>
      <c r="K243" s="114">
        <v>138</v>
      </c>
      <c r="N243" s="12"/>
    </row>
    <row r="244" spans="1:14" x14ac:dyDescent="0.25">
      <c r="A244" s="111" t="s">
        <v>542</v>
      </c>
      <c r="B244" s="2" t="str">
        <f t="shared" si="10"/>
        <v>FNES</v>
      </c>
      <c r="C244" s="2" t="str">
        <f t="shared" si="11"/>
        <v>ELTN_DESIGN_SR</v>
      </c>
      <c r="D244" s="112" t="s">
        <v>32</v>
      </c>
      <c r="E244" s="113">
        <v>157</v>
      </c>
      <c r="F244" s="114">
        <v>158</v>
      </c>
      <c r="G244" s="114">
        <v>161</v>
      </c>
      <c r="H244" s="114">
        <v>166</v>
      </c>
      <c r="I244" s="114">
        <v>170</v>
      </c>
      <c r="J244" s="114">
        <v>174</v>
      </c>
      <c r="K244" s="114">
        <v>178</v>
      </c>
      <c r="N244" s="12"/>
    </row>
    <row r="245" spans="1:14" x14ac:dyDescent="0.25">
      <c r="A245" s="111" t="s">
        <v>543</v>
      </c>
      <c r="B245" s="2" t="str">
        <f t="shared" si="10"/>
        <v>FNES</v>
      </c>
      <c r="C245" s="2" t="str">
        <f t="shared" si="11"/>
        <v>ELTN_TECH</v>
      </c>
      <c r="D245" s="112" t="s">
        <v>74</v>
      </c>
      <c r="E245" s="113">
        <v>81</v>
      </c>
      <c r="F245" s="114">
        <v>81</v>
      </c>
      <c r="G245" s="114">
        <v>83</v>
      </c>
      <c r="H245" s="114">
        <v>85</v>
      </c>
      <c r="I245" s="114">
        <v>87</v>
      </c>
      <c r="J245" s="114">
        <v>89</v>
      </c>
      <c r="K245" s="114">
        <v>92</v>
      </c>
      <c r="N245" s="12"/>
    </row>
    <row r="246" spans="1:14" x14ac:dyDescent="0.25">
      <c r="A246" s="111" t="s">
        <v>544</v>
      </c>
      <c r="B246" s="2" t="str">
        <f t="shared" si="10"/>
        <v>FNES</v>
      </c>
      <c r="C246" s="2" t="str">
        <f t="shared" si="11"/>
        <v>EMRGNCY_PLANNER</v>
      </c>
      <c r="D246" s="112" t="s">
        <v>115</v>
      </c>
      <c r="E246" s="113">
        <v>108</v>
      </c>
      <c r="F246" s="114">
        <v>109</v>
      </c>
      <c r="G246" s="114">
        <v>112</v>
      </c>
      <c r="H246" s="114">
        <v>114</v>
      </c>
      <c r="I246" s="114">
        <v>117</v>
      </c>
      <c r="J246" s="114">
        <v>120</v>
      </c>
      <c r="K246" s="114">
        <v>123</v>
      </c>
      <c r="N246" s="12"/>
    </row>
    <row r="247" spans="1:14" x14ac:dyDescent="0.25">
      <c r="A247" s="111" t="s">
        <v>545</v>
      </c>
      <c r="B247" s="2" t="str">
        <f t="shared" si="10"/>
        <v>FNES</v>
      </c>
      <c r="C247" s="2" t="str">
        <f t="shared" si="11"/>
        <v>ENVIRNMENTAL</v>
      </c>
      <c r="D247" s="112" t="s">
        <v>110</v>
      </c>
      <c r="E247" s="113">
        <v>113</v>
      </c>
      <c r="F247" s="114">
        <v>114</v>
      </c>
      <c r="G247" s="114">
        <v>117</v>
      </c>
      <c r="H247" s="114">
        <v>119</v>
      </c>
      <c r="I247" s="114">
        <v>122</v>
      </c>
      <c r="J247" s="114">
        <v>126</v>
      </c>
      <c r="K247" s="114">
        <v>129</v>
      </c>
      <c r="N247" s="12"/>
    </row>
    <row r="248" spans="1:14" x14ac:dyDescent="0.25">
      <c r="A248" s="111" t="s">
        <v>546</v>
      </c>
      <c r="B248" s="2" t="str">
        <f t="shared" si="10"/>
        <v>FNES</v>
      </c>
      <c r="C248" s="2" t="str">
        <f t="shared" si="11"/>
        <v>FACILITIES_MGMT</v>
      </c>
      <c r="D248" s="112" t="s">
        <v>168</v>
      </c>
      <c r="E248" s="113">
        <v>110</v>
      </c>
      <c r="F248" s="114">
        <v>111</v>
      </c>
      <c r="G248" s="114">
        <v>113</v>
      </c>
      <c r="H248" s="114">
        <v>116</v>
      </c>
      <c r="I248" s="114">
        <v>118</v>
      </c>
      <c r="J248" s="114">
        <v>121</v>
      </c>
      <c r="K248" s="114">
        <v>124</v>
      </c>
      <c r="N248" s="12"/>
    </row>
    <row r="249" spans="1:14" x14ac:dyDescent="0.25">
      <c r="A249" s="111" t="s">
        <v>547</v>
      </c>
      <c r="B249" s="2" t="str">
        <f t="shared" si="10"/>
        <v>FNES</v>
      </c>
      <c r="C249" s="2" t="str">
        <f t="shared" si="11"/>
        <v>GENERAL_ADMIN</v>
      </c>
      <c r="D249" s="112" t="s">
        <v>15</v>
      </c>
      <c r="E249" s="113">
        <v>79</v>
      </c>
      <c r="F249" s="114">
        <v>80</v>
      </c>
      <c r="G249" s="114">
        <v>82</v>
      </c>
      <c r="H249" s="114">
        <v>84</v>
      </c>
      <c r="I249" s="114">
        <v>86</v>
      </c>
      <c r="J249" s="114">
        <v>88</v>
      </c>
      <c r="K249" s="114">
        <v>90</v>
      </c>
      <c r="N249" s="12"/>
    </row>
    <row r="250" spans="1:14" x14ac:dyDescent="0.25">
      <c r="A250" s="111" t="s">
        <v>548</v>
      </c>
      <c r="B250" s="2" t="str">
        <f t="shared" si="10"/>
        <v>FNES</v>
      </c>
      <c r="C250" s="2" t="str">
        <f t="shared" si="11"/>
        <v>GENERAL_ESH</v>
      </c>
      <c r="D250" s="112" t="s">
        <v>159</v>
      </c>
      <c r="E250" s="113">
        <v>126</v>
      </c>
      <c r="F250" s="114">
        <v>127</v>
      </c>
      <c r="G250" s="114">
        <v>129</v>
      </c>
      <c r="H250" s="114">
        <v>132</v>
      </c>
      <c r="I250" s="114">
        <v>136</v>
      </c>
      <c r="J250" s="114">
        <v>139</v>
      </c>
      <c r="K250" s="114">
        <v>143</v>
      </c>
      <c r="N250" s="12"/>
    </row>
    <row r="251" spans="1:14" x14ac:dyDescent="0.25">
      <c r="A251" s="111" t="s">
        <v>549</v>
      </c>
      <c r="B251" s="2" t="str">
        <f t="shared" si="10"/>
        <v>FNES</v>
      </c>
      <c r="C251" s="2" t="str">
        <f t="shared" si="11"/>
        <v>INDSTRL_HYGT</v>
      </c>
      <c r="D251" s="112" t="s">
        <v>111</v>
      </c>
      <c r="E251" s="113">
        <v>111</v>
      </c>
      <c r="F251" s="114">
        <v>112</v>
      </c>
      <c r="G251" s="114">
        <v>114</v>
      </c>
      <c r="H251" s="114">
        <v>117</v>
      </c>
      <c r="I251" s="114">
        <v>120</v>
      </c>
      <c r="J251" s="114">
        <v>123</v>
      </c>
      <c r="K251" s="114">
        <v>126</v>
      </c>
      <c r="N251" s="12"/>
    </row>
    <row r="252" spans="1:14" x14ac:dyDescent="0.25">
      <c r="A252" s="111" t="s">
        <v>550</v>
      </c>
      <c r="B252" s="2" t="str">
        <f t="shared" si="10"/>
        <v>FNES</v>
      </c>
      <c r="C252" s="2" t="str">
        <f t="shared" si="11"/>
        <v>LABORTY_ANLYSIS</v>
      </c>
      <c r="D252" s="112" t="s">
        <v>112</v>
      </c>
      <c r="E252" s="113">
        <v>107</v>
      </c>
      <c r="F252" s="114">
        <v>108</v>
      </c>
      <c r="G252" s="114">
        <v>110</v>
      </c>
      <c r="H252" s="114">
        <v>112</v>
      </c>
      <c r="I252" s="114">
        <v>115</v>
      </c>
      <c r="J252" s="114">
        <v>118</v>
      </c>
      <c r="K252" s="114">
        <v>121</v>
      </c>
      <c r="N252" s="12"/>
    </row>
    <row r="253" spans="1:14" x14ac:dyDescent="0.25">
      <c r="A253" s="111" t="s">
        <v>551</v>
      </c>
      <c r="B253" s="2" t="str">
        <f t="shared" si="10"/>
        <v>FNES</v>
      </c>
      <c r="C253" s="2" t="str">
        <f t="shared" si="11"/>
        <v>OCCUP_NURSE</v>
      </c>
      <c r="D253" s="112" t="s">
        <v>114</v>
      </c>
      <c r="E253" s="113">
        <v>73</v>
      </c>
      <c r="F253" s="114">
        <v>73</v>
      </c>
      <c r="G253" s="114">
        <v>75</v>
      </c>
      <c r="H253" s="114">
        <v>77</v>
      </c>
      <c r="I253" s="114">
        <v>79</v>
      </c>
      <c r="J253" s="114">
        <v>81</v>
      </c>
      <c r="K253" s="114">
        <v>83</v>
      </c>
      <c r="N253" s="12"/>
    </row>
    <row r="254" spans="1:14" x14ac:dyDescent="0.25">
      <c r="A254" s="111" t="s">
        <v>552</v>
      </c>
      <c r="B254" s="2" t="str">
        <f t="shared" si="10"/>
        <v>FNES</v>
      </c>
      <c r="C254" s="2" t="str">
        <f t="shared" si="11"/>
        <v>OCCUP_PHYSICIAN</v>
      </c>
      <c r="D254" s="112" t="s">
        <v>113</v>
      </c>
      <c r="E254" s="113">
        <v>245</v>
      </c>
      <c r="F254" s="114">
        <v>247</v>
      </c>
      <c r="G254" s="114">
        <v>252</v>
      </c>
      <c r="H254" s="114">
        <v>259</v>
      </c>
      <c r="I254" s="114">
        <v>265</v>
      </c>
      <c r="J254" s="114">
        <v>272</v>
      </c>
      <c r="K254" s="114">
        <v>278</v>
      </c>
      <c r="N254" s="12"/>
    </row>
    <row r="255" spans="1:14" x14ac:dyDescent="0.25">
      <c r="A255" s="111" t="s">
        <v>553</v>
      </c>
      <c r="B255" s="2" t="str">
        <f t="shared" si="10"/>
        <v>FNES</v>
      </c>
      <c r="C255" s="2" t="str">
        <f t="shared" si="11"/>
        <v>OPERTNS_FINANCE</v>
      </c>
      <c r="D255" s="112" t="s">
        <v>13</v>
      </c>
      <c r="E255" s="113">
        <v>115</v>
      </c>
      <c r="F255" s="114">
        <v>115</v>
      </c>
      <c r="G255" s="114">
        <v>118</v>
      </c>
      <c r="H255" s="114">
        <v>121</v>
      </c>
      <c r="I255" s="114">
        <v>124</v>
      </c>
      <c r="J255" s="114">
        <v>127</v>
      </c>
      <c r="K255" s="114">
        <v>130</v>
      </c>
      <c r="N255" s="12"/>
    </row>
    <row r="256" spans="1:14" x14ac:dyDescent="0.25">
      <c r="A256" s="111" t="s">
        <v>554</v>
      </c>
      <c r="B256" s="2" t="str">
        <f t="shared" si="10"/>
        <v>FNES</v>
      </c>
      <c r="C256" s="2" t="str">
        <f t="shared" si="11"/>
        <v>PA_EXP_PHYST</v>
      </c>
      <c r="D256" s="112" t="s">
        <v>221</v>
      </c>
      <c r="E256" s="113">
        <v>122</v>
      </c>
      <c r="F256" s="114">
        <v>123</v>
      </c>
      <c r="G256" s="114">
        <v>126</v>
      </c>
      <c r="H256" s="114">
        <v>129</v>
      </c>
      <c r="I256" s="114">
        <v>132</v>
      </c>
      <c r="J256" s="114">
        <v>135</v>
      </c>
      <c r="K256" s="114">
        <v>139</v>
      </c>
      <c r="N256" s="12"/>
    </row>
    <row r="257" spans="1:14" x14ac:dyDescent="0.25">
      <c r="A257" s="111" t="s">
        <v>555</v>
      </c>
      <c r="B257" s="2" t="str">
        <f t="shared" si="10"/>
        <v>FNES</v>
      </c>
      <c r="C257" s="2" t="str">
        <f t="shared" si="11"/>
        <v>RAD_PRTECTON</v>
      </c>
      <c r="D257" s="112" t="s">
        <v>160</v>
      </c>
      <c r="E257" s="113">
        <v>104</v>
      </c>
      <c r="F257" s="114">
        <v>105</v>
      </c>
      <c r="G257" s="114">
        <v>107</v>
      </c>
      <c r="H257" s="114">
        <v>110</v>
      </c>
      <c r="I257" s="114">
        <v>112</v>
      </c>
      <c r="J257" s="114">
        <v>115</v>
      </c>
      <c r="K257" s="114">
        <v>118</v>
      </c>
      <c r="N257" s="12"/>
    </row>
    <row r="258" spans="1:14" x14ac:dyDescent="0.25">
      <c r="A258" s="111" t="s">
        <v>556</v>
      </c>
      <c r="B258" s="2" t="str">
        <f t="shared" si="10"/>
        <v>FNES</v>
      </c>
      <c r="C258" s="2" t="str">
        <f t="shared" si="11"/>
        <v>SAFETY</v>
      </c>
      <c r="D258" s="112" t="s">
        <v>161</v>
      </c>
      <c r="E258" s="113">
        <v>112</v>
      </c>
      <c r="F258" s="114">
        <v>113</v>
      </c>
      <c r="G258" s="114">
        <v>115</v>
      </c>
      <c r="H258" s="114">
        <v>118</v>
      </c>
      <c r="I258" s="114">
        <v>121</v>
      </c>
      <c r="J258" s="114">
        <v>124</v>
      </c>
      <c r="K258" s="114">
        <v>127</v>
      </c>
      <c r="N258" s="12"/>
    </row>
    <row r="259" spans="1:14" x14ac:dyDescent="0.25">
      <c r="A259" s="111" t="s">
        <v>557</v>
      </c>
      <c r="B259" s="2" t="str">
        <f t="shared" si="10"/>
        <v>FNES</v>
      </c>
      <c r="C259" s="2" t="str">
        <f t="shared" si="11"/>
        <v>SYSTM_ADMIN</v>
      </c>
      <c r="D259" s="112" t="s">
        <v>50</v>
      </c>
      <c r="E259" s="113">
        <v>101</v>
      </c>
      <c r="F259" s="114">
        <v>102</v>
      </c>
      <c r="G259" s="114">
        <v>104</v>
      </c>
      <c r="H259" s="114">
        <v>106</v>
      </c>
      <c r="I259" s="114">
        <v>109</v>
      </c>
      <c r="J259" s="114">
        <v>112</v>
      </c>
      <c r="K259" s="114">
        <v>114</v>
      </c>
      <c r="N259" s="12"/>
    </row>
    <row r="260" spans="1:14" x14ac:dyDescent="0.25">
      <c r="A260" s="111" t="s">
        <v>558</v>
      </c>
      <c r="B260" s="2" t="str">
        <f t="shared" ref="B260:B323" si="12">LEFT($A260,FIND("_",$A260)-1)</f>
        <v>FNES</v>
      </c>
      <c r="C260" s="2" t="str">
        <f t="shared" ref="C260:C323" si="13">RIGHT($A260,(LEN($A260)-FIND("_",$A260)))</f>
        <v>TRAINING</v>
      </c>
      <c r="D260" s="112" t="s">
        <v>16</v>
      </c>
      <c r="E260" s="113">
        <v>105</v>
      </c>
      <c r="F260" s="114">
        <v>106</v>
      </c>
      <c r="G260" s="114">
        <v>108</v>
      </c>
      <c r="H260" s="114">
        <v>111</v>
      </c>
      <c r="I260" s="114">
        <v>114</v>
      </c>
      <c r="J260" s="114">
        <v>117</v>
      </c>
      <c r="K260" s="114">
        <v>120</v>
      </c>
      <c r="N260" s="12"/>
    </row>
    <row r="261" spans="1:14" x14ac:dyDescent="0.25">
      <c r="A261" s="111" t="s">
        <v>559</v>
      </c>
      <c r="B261" s="2" t="str">
        <f t="shared" si="12"/>
        <v>FNES</v>
      </c>
      <c r="C261" s="2" t="str">
        <f t="shared" si="13"/>
        <v>U_CONST_SAFETY</v>
      </c>
      <c r="D261" s="112" t="s">
        <v>166</v>
      </c>
      <c r="E261" s="113">
        <v>0</v>
      </c>
      <c r="F261" s="114">
        <v>0</v>
      </c>
      <c r="G261" s="114">
        <v>0</v>
      </c>
      <c r="H261" s="114">
        <v>0</v>
      </c>
      <c r="I261" s="114">
        <v>0</v>
      </c>
      <c r="J261" s="114">
        <v>0</v>
      </c>
      <c r="K261" s="114">
        <v>0</v>
      </c>
      <c r="N261" s="12"/>
    </row>
    <row r="262" spans="1:14" x14ac:dyDescent="0.25">
      <c r="A262" s="111" t="s">
        <v>560</v>
      </c>
      <c r="B262" s="2" t="str">
        <f t="shared" si="12"/>
        <v>FNES</v>
      </c>
      <c r="C262" s="2" t="str">
        <f t="shared" si="13"/>
        <v>U_ENVIRNMENTAL</v>
      </c>
      <c r="D262" s="112" t="s">
        <v>118</v>
      </c>
      <c r="E262" s="113">
        <v>0</v>
      </c>
      <c r="F262" s="114">
        <v>0</v>
      </c>
      <c r="G262" s="114">
        <v>0</v>
      </c>
      <c r="H262" s="114">
        <v>0</v>
      </c>
      <c r="I262" s="114">
        <v>0</v>
      </c>
      <c r="J262" s="114">
        <v>0</v>
      </c>
      <c r="K262" s="114">
        <v>0</v>
      </c>
      <c r="N262" s="12"/>
    </row>
    <row r="263" spans="1:14" x14ac:dyDescent="0.25">
      <c r="A263" s="111" t="s">
        <v>561</v>
      </c>
      <c r="B263" s="2" t="str">
        <f t="shared" si="12"/>
        <v>FNES</v>
      </c>
      <c r="C263" s="2" t="str">
        <f t="shared" si="13"/>
        <v>U_GENERAL_ESH</v>
      </c>
      <c r="D263" s="112" t="s">
        <v>163</v>
      </c>
      <c r="E263" s="113">
        <v>0</v>
      </c>
      <c r="F263" s="114">
        <v>0</v>
      </c>
      <c r="G263" s="114">
        <v>0</v>
      </c>
      <c r="H263" s="114">
        <v>0</v>
      </c>
      <c r="I263" s="114">
        <v>0</v>
      </c>
      <c r="J263" s="114">
        <v>0</v>
      </c>
      <c r="K263" s="114">
        <v>0</v>
      </c>
      <c r="N263" s="12"/>
    </row>
    <row r="264" spans="1:14" x14ac:dyDescent="0.25">
      <c r="A264" s="111" t="s">
        <v>562</v>
      </c>
      <c r="B264" s="2" t="str">
        <f t="shared" si="12"/>
        <v>FNES</v>
      </c>
      <c r="C264" s="2" t="str">
        <f t="shared" si="13"/>
        <v>U_INDSTRL_HYGT</v>
      </c>
      <c r="D264" s="112" t="s">
        <v>119</v>
      </c>
      <c r="E264" s="113">
        <v>0</v>
      </c>
      <c r="F264" s="114">
        <v>0</v>
      </c>
      <c r="G264" s="114">
        <v>0</v>
      </c>
      <c r="H264" s="114">
        <v>0</v>
      </c>
      <c r="I264" s="114">
        <v>0</v>
      </c>
      <c r="J264" s="114">
        <v>0</v>
      </c>
      <c r="K264" s="114">
        <v>0</v>
      </c>
      <c r="N264" s="12"/>
    </row>
    <row r="265" spans="1:14" x14ac:dyDescent="0.25">
      <c r="A265" s="111" t="s">
        <v>563</v>
      </c>
      <c r="B265" s="2" t="str">
        <f t="shared" si="12"/>
        <v>FNES</v>
      </c>
      <c r="C265" s="2" t="str">
        <f t="shared" si="13"/>
        <v>U_RAD_PRTECTON</v>
      </c>
      <c r="D265" s="112" t="s">
        <v>164</v>
      </c>
      <c r="E265" s="113">
        <v>0</v>
      </c>
      <c r="F265" s="114">
        <v>0</v>
      </c>
      <c r="G265" s="114">
        <v>0</v>
      </c>
      <c r="H265" s="114">
        <v>0</v>
      </c>
      <c r="I265" s="114">
        <v>0</v>
      </c>
      <c r="J265" s="114">
        <v>0</v>
      </c>
      <c r="K265" s="114">
        <v>0</v>
      </c>
      <c r="N265" s="12"/>
    </row>
    <row r="266" spans="1:14" x14ac:dyDescent="0.25">
      <c r="A266" s="111" t="s">
        <v>564</v>
      </c>
      <c r="B266" s="2" t="str">
        <f t="shared" si="12"/>
        <v>FNES</v>
      </c>
      <c r="C266" s="2" t="str">
        <f t="shared" si="13"/>
        <v>U_SAFETY</v>
      </c>
      <c r="D266" s="112" t="s">
        <v>165</v>
      </c>
      <c r="E266" s="113">
        <v>0</v>
      </c>
      <c r="F266" s="114">
        <v>0</v>
      </c>
      <c r="G266" s="114">
        <v>0</v>
      </c>
      <c r="H266" s="114">
        <v>0</v>
      </c>
      <c r="I266" s="114">
        <v>0</v>
      </c>
      <c r="J266" s="114">
        <v>0</v>
      </c>
      <c r="K266" s="114">
        <v>0</v>
      </c>
      <c r="N266" s="12"/>
    </row>
    <row r="267" spans="1:14" x14ac:dyDescent="0.25">
      <c r="A267" s="111" t="s">
        <v>730</v>
      </c>
      <c r="B267" s="2" t="str">
        <f t="shared" si="12"/>
        <v>FNES</v>
      </c>
      <c r="C267" s="2" t="str">
        <f t="shared" si="13"/>
        <v>WASTE_MANAGEMNT</v>
      </c>
      <c r="D267" s="112" t="s">
        <v>117</v>
      </c>
      <c r="E267" s="113">
        <v>78</v>
      </c>
      <c r="F267" s="114">
        <v>78</v>
      </c>
      <c r="G267" s="114">
        <v>80</v>
      </c>
      <c r="H267" s="114">
        <v>82</v>
      </c>
      <c r="I267" s="114">
        <v>84</v>
      </c>
      <c r="J267" s="114">
        <v>86</v>
      </c>
      <c r="K267" s="114">
        <v>88</v>
      </c>
      <c r="N267" s="12"/>
    </row>
    <row r="268" spans="1:14" x14ac:dyDescent="0.25">
      <c r="A268" s="111" t="s">
        <v>731</v>
      </c>
      <c r="B268" s="2" t="str">
        <f t="shared" si="12"/>
        <v>FNFE</v>
      </c>
      <c r="C268" s="2" t="str">
        <f t="shared" si="13"/>
        <v>CFS_DESIGN_EN</v>
      </c>
      <c r="D268" s="112" t="s">
        <v>120</v>
      </c>
      <c r="E268" s="113">
        <v>141</v>
      </c>
      <c r="F268" s="114">
        <v>145</v>
      </c>
      <c r="G268" s="114">
        <v>149</v>
      </c>
      <c r="H268" s="114">
        <v>153</v>
      </c>
      <c r="I268" s="114">
        <v>157</v>
      </c>
      <c r="J268" s="114">
        <v>161</v>
      </c>
      <c r="K268" s="114">
        <v>165</v>
      </c>
      <c r="N268" s="12"/>
    </row>
    <row r="269" spans="1:14" x14ac:dyDescent="0.25">
      <c r="A269" s="111" t="s">
        <v>732</v>
      </c>
      <c r="B269" s="2" t="str">
        <f t="shared" si="12"/>
        <v>FNFE</v>
      </c>
      <c r="C269" s="2" t="str">
        <f t="shared" si="13"/>
        <v>CONST_COORDNATR</v>
      </c>
      <c r="D269" s="112" t="s">
        <v>167</v>
      </c>
      <c r="E269" s="113">
        <v>141</v>
      </c>
      <c r="F269" s="114">
        <v>145</v>
      </c>
      <c r="G269" s="114">
        <v>149</v>
      </c>
      <c r="H269" s="114">
        <v>153</v>
      </c>
      <c r="I269" s="114">
        <v>157</v>
      </c>
      <c r="J269" s="114">
        <v>161</v>
      </c>
      <c r="K269" s="114">
        <v>165</v>
      </c>
      <c r="N269" s="12"/>
    </row>
    <row r="270" spans="1:14" x14ac:dyDescent="0.25">
      <c r="A270" s="111" t="s">
        <v>733</v>
      </c>
      <c r="B270" s="2" t="str">
        <f t="shared" si="12"/>
        <v>FNOF</v>
      </c>
      <c r="C270" s="2" t="str">
        <f t="shared" si="13"/>
        <v>ADMIN_SPPRT</v>
      </c>
      <c r="D270" s="112" t="s">
        <v>14</v>
      </c>
      <c r="E270" s="113">
        <v>64</v>
      </c>
      <c r="F270" s="114">
        <v>64</v>
      </c>
      <c r="G270" s="114">
        <v>66</v>
      </c>
      <c r="H270" s="114">
        <v>67</v>
      </c>
      <c r="I270" s="114">
        <v>69</v>
      </c>
      <c r="J270" s="114">
        <v>71</v>
      </c>
      <c r="K270" s="114">
        <v>72</v>
      </c>
      <c r="N270" s="12"/>
    </row>
    <row r="271" spans="1:14" x14ac:dyDescent="0.25">
      <c r="A271" s="111" t="s">
        <v>734</v>
      </c>
      <c r="B271" s="2" t="str">
        <f t="shared" si="12"/>
        <v>FNOF</v>
      </c>
      <c r="C271" s="2" t="str">
        <f t="shared" si="13"/>
        <v>APDEV_SYSTMAYST</v>
      </c>
      <c r="D271" s="112" t="s">
        <v>169</v>
      </c>
      <c r="E271" s="113">
        <v>119</v>
      </c>
      <c r="F271" s="114">
        <v>120</v>
      </c>
      <c r="G271" s="114">
        <v>122</v>
      </c>
      <c r="H271" s="114">
        <v>125</v>
      </c>
      <c r="I271" s="114">
        <v>128</v>
      </c>
      <c r="J271" s="114">
        <v>131</v>
      </c>
      <c r="K271" s="114">
        <v>135</v>
      </c>
      <c r="N271" s="12"/>
    </row>
    <row r="272" spans="1:14" x14ac:dyDescent="0.25">
      <c r="A272" s="111" t="s">
        <v>735</v>
      </c>
      <c r="B272" s="2" t="str">
        <f t="shared" si="12"/>
        <v>FNOF</v>
      </c>
      <c r="C272" s="2" t="str">
        <f t="shared" si="13"/>
        <v>CT_SRVCS_SPCLST</v>
      </c>
      <c r="D272" s="112" t="s">
        <v>175</v>
      </c>
      <c r="E272" s="113">
        <v>129</v>
      </c>
      <c r="F272" s="114">
        <v>130</v>
      </c>
      <c r="G272" s="114">
        <v>132</v>
      </c>
      <c r="H272" s="114">
        <v>136</v>
      </c>
      <c r="I272" s="114">
        <v>139</v>
      </c>
      <c r="J272" s="114">
        <v>143</v>
      </c>
      <c r="K272" s="114">
        <v>146</v>
      </c>
      <c r="N272" s="12"/>
    </row>
    <row r="273" spans="1:14" x14ac:dyDescent="0.25">
      <c r="A273" s="111" t="s">
        <v>736</v>
      </c>
      <c r="B273" s="2" t="str">
        <f t="shared" si="12"/>
        <v>FNOF</v>
      </c>
      <c r="C273" s="2" t="str">
        <f t="shared" si="13"/>
        <v>FUNCTNAL_AYST</v>
      </c>
      <c r="D273" s="112" t="s">
        <v>219</v>
      </c>
      <c r="E273" s="113">
        <v>108</v>
      </c>
      <c r="F273" s="114">
        <v>109</v>
      </c>
      <c r="G273" s="114">
        <v>111</v>
      </c>
      <c r="H273" s="114">
        <v>114</v>
      </c>
      <c r="I273" s="114">
        <v>117</v>
      </c>
      <c r="J273" s="114">
        <v>120</v>
      </c>
      <c r="K273" s="114">
        <v>123</v>
      </c>
      <c r="N273" s="12"/>
    </row>
    <row r="274" spans="1:14" x14ac:dyDescent="0.25">
      <c r="A274" s="111" t="s">
        <v>737</v>
      </c>
      <c r="B274" s="2" t="str">
        <f t="shared" si="12"/>
        <v>FNOF</v>
      </c>
      <c r="C274" s="2" t="str">
        <f t="shared" si="13"/>
        <v>OPERTNS_FINANCE</v>
      </c>
      <c r="D274" s="112" t="s">
        <v>13</v>
      </c>
      <c r="E274" s="113">
        <v>115</v>
      </c>
      <c r="F274" s="114">
        <v>115</v>
      </c>
      <c r="G274" s="114">
        <v>118</v>
      </c>
      <c r="H274" s="114">
        <v>121</v>
      </c>
      <c r="I274" s="114">
        <v>124</v>
      </c>
      <c r="J274" s="114">
        <v>127</v>
      </c>
      <c r="K274" s="114">
        <v>130</v>
      </c>
      <c r="N274" s="12"/>
    </row>
    <row r="275" spans="1:14" x14ac:dyDescent="0.25">
      <c r="A275" s="111" t="s">
        <v>738</v>
      </c>
      <c r="B275" s="2" t="str">
        <f t="shared" si="12"/>
        <v>FNOF</v>
      </c>
      <c r="C275" s="2" t="str">
        <f t="shared" si="13"/>
        <v>PC_SCI_RESRCHER</v>
      </c>
      <c r="D275" s="112" t="s">
        <v>216</v>
      </c>
      <c r="E275" s="113">
        <v>145</v>
      </c>
      <c r="F275" s="114">
        <v>147</v>
      </c>
      <c r="G275" s="114">
        <v>149</v>
      </c>
      <c r="H275" s="114">
        <v>153</v>
      </c>
      <c r="I275" s="114">
        <v>157</v>
      </c>
      <c r="J275" s="114">
        <v>161</v>
      </c>
      <c r="K275" s="114">
        <v>165</v>
      </c>
      <c r="N275" s="12"/>
    </row>
    <row r="276" spans="1:14" x14ac:dyDescent="0.25">
      <c r="A276" s="111" t="s">
        <v>739</v>
      </c>
      <c r="B276" s="2" t="str">
        <f t="shared" si="12"/>
        <v>FNOF</v>
      </c>
      <c r="C276" s="2" t="str">
        <f t="shared" si="13"/>
        <v>PC_SECURTY_AYST</v>
      </c>
      <c r="D276" s="112" t="s">
        <v>170</v>
      </c>
      <c r="E276" s="113">
        <v>137</v>
      </c>
      <c r="F276" s="114">
        <v>138</v>
      </c>
      <c r="G276" s="114">
        <v>140</v>
      </c>
      <c r="H276" s="114">
        <v>144</v>
      </c>
      <c r="I276" s="114">
        <v>148</v>
      </c>
      <c r="J276" s="114">
        <v>151</v>
      </c>
      <c r="K276" s="114">
        <v>155</v>
      </c>
      <c r="N276" s="12"/>
    </row>
    <row r="277" spans="1:14" x14ac:dyDescent="0.25">
      <c r="A277" s="111" t="s">
        <v>740</v>
      </c>
      <c r="B277" s="2" t="str">
        <f t="shared" si="12"/>
        <v>FNOF</v>
      </c>
      <c r="C277" s="2" t="str">
        <f t="shared" si="13"/>
        <v>PRJ_MNGR</v>
      </c>
      <c r="D277" s="112" t="s">
        <v>22</v>
      </c>
      <c r="E277" s="113">
        <v>134</v>
      </c>
      <c r="F277" s="114">
        <v>135</v>
      </c>
      <c r="G277" s="114">
        <v>138</v>
      </c>
      <c r="H277" s="114">
        <v>141</v>
      </c>
      <c r="I277" s="114">
        <v>145</v>
      </c>
      <c r="J277" s="114">
        <v>149</v>
      </c>
      <c r="K277" s="114">
        <v>152</v>
      </c>
      <c r="N277" s="12"/>
    </row>
    <row r="278" spans="1:14" x14ac:dyDescent="0.25">
      <c r="A278" s="111" t="s">
        <v>741</v>
      </c>
      <c r="B278" s="2" t="str">
        <f t="shared" si="12"/>
        <v>FNOF</v>
      </c>
      <c r="C278" s="2" t="str">
        <f t="shared" si="13"/>
        <v>PRJ_MNGR_EXC</v>
      </c>
      <c r="D278" s="112" t="s">
        <v>21</v>
      </c>
      <c r="E278" s="113">
        <v>253</v>
      </c>
      <c r="F278" s="114">
        <v>255</v>
      </c>
      <c r="G278" s="114">
        <v>260</v>
      </c>
      <c r="H278" s="114">
        <v>267</v>
      </c>
      <c r="I278" s="114">
        <v>273</v>
      </c>
      <c r="J278" s="114">
        <v>280</v>
      </c>
      <c r="K278" s="114">
        <v>287</v>
      </c>
      <c r="N278" s="12"/>
    </row>
    <row r="279" spans="1:14" x14ac:dyDescent="0.25">
      <c r="A279" s="111" t="s">
        <v>742</v>
      </c>
      <c r="B279" s="2" t="str">
        <f t="shared" si="12"/>
        <v>FNOF</v>
      </c>
      <c r="C279" s="2" t="str">
        <f t="shared" si="13"/>
        <v>PRJ_MNGR_SR</v>
      </c>
      <c r="D279" s="112" t="s">
        <v>23</v>
      </c>
      <c r="E279" s="113">
        <v>203</v>
      </c>
      <c r="F279" s="114">
        <v>204</v>
      </c>
      <c r="G279" s="114">
        <v>208</v>
      </c>
      <c r="H279" s="114">
        <v>213</v>
      </c>
      <c r="I279" s="114">
        <v>219</v>
      </c>
      <c r="J279" s="114">
        <v>224</v>
      </c>
      <c r="K279" s="114">
        <v>230</v>
      </c>
      <c r="N279" s="12"/>
    </row>
    <row r="280" spans="1:14" x14ac:dyDescent="0.25">
      <c r="A280" s="111" t="s">
        <v>743</v>
      </c>
      <c r="B280" s="2" t="str">
        <f t="shared" si="12"/>
        <v>FNOF</v>
      </c>
      <c r="C280" s="2" t="str">
        <f t="shared" si="13"/>
        <v>PT_EXP_PHYST</v>
      </c>
      <c r="D280" s="112" t="s">
        <v>59</v>
      </c>
      <c r="E280" s="113">
        <v>118</v>
      </c>
      <c r="F280" s="114">
        <v>119</v>
      </c>
      <c r="G280" s="114">
        <v>122</v>
      </c>
      <c r="H280" s="114">
        <v>125</v>
      </c>
      <c r="I280" s="114">
        <v>128</v>
      </c>
      <c r="J280" s="114">
        <v>131</v>
      </c>
      <c r="K280" s="114">
        <v>134</v>
      </c>
      <c r="N280" s="12"/>
    </row>
    <row r="281" spans="1:14" x14ac:dyDescent="0.25">
      <c r="A281" s="111" t="s">
        <v>744</v>
      </c>
      <c r="B281" s="2" t="str">
        <f t="shared" si="12"/>
        <v>FNOF</v>
      </c>
      <c r="C281" s="2" t="str">
        <f t="shared" si="13"/>
        <v>PUBLIC_RELTIONS</v>
      </c>
      <c r="D281" s="112" t="s">
        <v>215</v>
      </c>
      <c r="E281" s="113">
        <v>88</v>
      </c>
      <c r="F281" s="114">
        <v>89</v>
      </c>
      <c r="G281" s="114">
        <v>91</v>
      </c>
      <c r="H281" s="114">
        <v>93</v>
      </c>
      <c r="I281" s="114">
        <v>95</v>
      </c>
      <c r="J281" s="114">
        <v>98</v>
      </c>
      <c r="K281" s="114">
        <v>100</v>
      </c>
      <c r="N281" s="12"/>
    </row>
    <row r="282" spans="1:14" x14ac:dyDescent="0.25">
      <c r="A282" s="111" t="s">
        <v>745</v>
      </c>
      <c r="B282" s="2" t="str">
        <f t="shared" si="12"/>
        <v>FNOF</v>
      </c>
      <c r="C282" s="2" t="str">
        <f t="shared" si="13"/>
        <v>U_PT_EXP_PHYST</v>
      </c>
      <c r="D282" s="112" t="s">
        <v>65</v>
      </c>
      <c r="E282" s="113">
        <v>0</v>
      </c>
      <c r="F282" s="114">
        <v>0</v>
      </c>
      <c r="G282" s="114">
        <v>0</v>
      </c>
      <c r="H282" s="114">
        <v>0</v>
      </c>
      <c r="I282" s="114">
        <v>0</v>
      </c>
      <c r="J282" s="114">
        <v>0</v>
      </c>
      <c r="K282" s="114">
        <v>0</v>
      </c>
      <c r="N282" s="12"/>
    </row>
    <row r="283" spans="1:14" x14ac:dyDescent="0.25">
      <c r="A283" s="111" t="s">
        <v>746</v>
      </c>
      <c r="B283" s="2" t="str">
        <f t="shared" si="12"/>
        <v>FNOF</v>
      </c>
      <c r="C283" s="2" t="str">
        <f t="shared" si="13"/>
        <v>WEB_APPS_DEVLPR</v>
      </c>
      <c r="D283" s="112" t="s">
        <v>51</v>
      </c>
      <c r="E283" s="113">
        <v>81</v>
      </c>
      <c r="F283" s="114">
        <v>82</v>
      </c>
      <c r="G283" s="114">
        <v>84</v>
      </c>
      <c r="H283" s="114">
        <v>86</v>
      </c>
      <c r="I283" s="114">
        <v>88</v>
      </c>
      <c r="J283" s="114">
        <v>90</v>
      </c>
      <c r="K283" s="114">
        <v>92</v>
      </c>
      <c r="N283" s="12"/>
    </row>
    <row r="284" spans="1:14" x14ac:dyDescent="0.25">
      <c r="A284" s="111" t="s">
        <v>748</v>
      </c>
      <c r="B284" s="2" t="str">
        <f t="shared" si="12"/>
        <v>FNPD</v>
      </c>
      <c r="C284" s="2" t="str">
        <f t="shared" si="13"/>
        <v>AC_EXP_RA</v>
      </c>
      <c r="D284" s="112" t="s">
        <v>53</v>
      </c>
      <c r="E284" s="113">
        <v>91</v>
      </c>
      <c r="F284" s="114">
        <v>92</v>
      </c>
      <c r="G284" s="114">
        <v>93</v>
      </c>
      <c r="H284" s="114">
        <v>96</v>
      </c>
      <c r="I284" s="114">
        <v>98</v>
      </c>
      <c r="J284" s="114">
        <v>101</v>
      </c>
      <c r="K284" s="114">
        <v>103</v>
      </c>
      <c r="N284" s="12"/>
    </row>
    <row r="285" spans="1:14" x14ac:dyDescent="0.25">
      <c r="A285" s="111" t="s">
        <v>749</v>
      </c>
      <c r="B285" s="2" t="str">
        <f t="shared" si="12"/>
        <v>FNPD</v>
      </c>
      <c r="C285" s="2" t="str">
        <f t="shared" si="13"/>
        <v>AC_SYSTM_SPCLST</v>
      </c>
      <c r="D285" s="112" t="s">
        <v>89</v>
      </c>
      <c r="E285" s="113">
        <v>127</v>
      </c>
      <c r="F285" s="114">
        <v>128</v>
      </c>
      <c r="G285" s="114">
        <v>131</v>
      </c>
      <c r="H285" s="114">
        <v>134</v>
      </c>
      <c r="I285" s="114">
        <v>138</v>
      </c>
      <c r="J285" s="114">
        <v>141</v>
      </c>
      <c r="K285" s="114">
        <v>145</v>
      </c>
      <c r="N285" s="12"/>
    </row>
    <row r="286" spans="1:14" x14ac:dyDescent="0.25">
      <c r="A286" s="111" t="s">
        <v>750</v>
      </c>
      <c r="B286" s="2" t="str">
        <f t="shared" si="12"/>
        <v>FNPD</v>
      </c>
      <c r="C286" s="2" t="str">
        <f t="shared" si="13"/>
        <v>AC_THY_RA</v>
      </c>
      <c r="D286" s="112" t="s">
        <v>52</v>
      </c>
      <c r="E286" s="113">
        <v>91</v>
      </c>
      <c r="F286" s="114">
        <v>92</v>
      </c>
      <c r="G286" s="114">
        <v>93</v>
      </c>
      <c r="H286" s="114">
        <v>96</v>
      </c>
      <c r="I286" s="114">
        <v>98</v>
      </c>
      <c r="J286" s="114">
        <v>101</v>
      </c>
      <c r="K286" s="114">
        <v>103</v>
      </c>
      <c r="N286" s="12"/>
    </row>
    <row r="287" spans="1:14" x14ac:dyDescent="0.25">
      <c r="A287" s="111" t="s">
        <v>747</v>
      </c>
      <c r="B287" s="2" t="str">
        <f t="shared" si="12"/>
        <v>FNPD</v>
      </c>
      <c r="C287" s="2" t="str">
        <f t="shared" si="13"/>
        <v>ACCOUNTANT</v>
      </c>
      <c r="D287" s="112" t="s">
        <v>11</v>
      </c>
      <c r="E287" s="113">
        <v>121</v>
      </c>
      <c r="F287" s="114">
        <v>122</v>
      </c>
      <c r="G287" s="114">
        <v>124</v>
      </c>
      <c r="H287" s="114">
        <v>127</v>
      </c>
      <c r="I287" s="114">
        <v>130</v>
      </c>
      <c r="J287" s="114">
        <v>134</v>
      </c>
      <c r="K287" s="114">
        <v>137</v>
      </c>
      <c r="N287" s="12"/>
    </row>
    <row r="288" spans="1:14" x14ac:dyDescent="0.25">
      <c r="A288" s="111" t="s">
        <v>751</v>
      </c>
      <c r="B288" s="2" t="str">
        <f t="shared" si="12"/>
        <v>FNPD</v>
      </c>
      <c r="C288" s="2" t="str">
        <f t="shared" si="13"/>
        <v>ADMIN_SPPRT</v>
      </c>
      <c r="D288" s="112" t="s">
        <v>14</v>
      </c>
      <c r="E288" s="113">
        <v>74</v>
      </c>
      <c r="F288" s="114">
        <v>75</v>
      </c>
      <c r="G288" s="114">
        <v>76</v>
      </c>
      <c r="H288" s="114">
        <v>78</v>
      </c>
      <c r="I288" s="114">
        <v>80</v>
      </c>
      <c r="J288" s="114">
        <v>82</v>
      </c>
      <c r="K288" s="114">
        <v>84</v>
      </c>
      <c r="N288" s="12"/>
    </row>
    <row r="289" spans="1:14" x14ac:dyDescent="0.25">
      <c r="A289" s="111" t="s">
        <v>752</v>
      </c>
      <c r="B289" s="2" t="str">
        <f t="shared" si="12"/>
        <v>FNPD</v>
      </c>
      <c r="C289" s="2" t="str">
        <f t="shared" si="13"/>
        <v>APDEV_SYSTMAYST</v>
      </c>
      <c r="D289" s="112" t="s">
        <v>169</v>
      </c>
      <c r="E289" s="113">
        <v>137</v>
      </c>
      <c r="F289" s="114">
        <v>138</v>
      </c>
      <c r="G289" s="114">
        <v>141</v>
      </c>
      <c r="H289" s="114">
        <v>145</v>
      </c>
      <c r="I289" s="114">
        <v>148</v>
      </c>
      <c r="J289" s="114">
        <v>152</v>
      </c>
      <c r="K289" s="114">
        <v>156</v>
      </c>
      <c r="N289" s="12"/>
    </row>
    <row r="290" spans="1:14" x14ac:dyDescent="0.25">
      <c r="A290" s="111" t="s">
        <v>588</v>
      </c>
      <c r="B290" s="2" t="str">
        <f t="shared" si="12"/>
        <v>FNPD</v>
      </c>
      <c r="C290" s="2" t="str">
        <f t="shared" si="13"/>
        <v>ASIC_DESIGN_EN</v>
      </c>
      <c r="D290" s="112" t="s">
        <v>27</v>
      </c>
      <c r="E290" s="113">
        <v>138</v>
      </c>
      <c r="F290" s="114">
        <v>139</v>
      </c>
      <c r="G290" s="114">
        <v>141</v>
      </c>
      <c r="H290" s="114">
        <v>145</v>
      </c>
      <c r="I290" s="114">
        <v>149</v>
      </c>
      <c r="J290" s="114">
        <v>152</v>
      </c>
      <c r="K290" s="114">
        <v>156</v>
      </c>
      <c r="N290" s="12"/>
    </row>
    <row r="291" spans="1:14" x14ac:dyDescent="0.25">
      <c r="A291" s="111" t="s">
        <v>589</v>
      </c>
      <c r="B291" s="2" t="str">
        <f t="shared" si="12"/>
        <v>FNPD</v>
      </c>
      <c r="C291" s="2" t="str">
        <f t="shared" si="13"/>
        <v>ASIC_DESIGN_SR</v>
      </c>
      <c r="D291" s="112" t="s">
        <v>28</v>
      </c>
      <c r="E291" s="113">
        <v>193</v>
      </c>
      <c r="F291" s="114">
        <v>195</v>
      </c>
      <c r="G291" s="114">
        <v>199</v>
      </c>
      <c r="H291" s="114">
        <v>204</v>
      </c>
      <c r="I291" s="114">
        <v>209</v>
      </c>
      <c r="J291" s="114">
        <v>214</v>
      </c>
      <c r="K291" s="114">
        <v>220</v>
      </c>
      <c r="N291" s="12"/>
    </row>
    <row r="292" spans="1:14" x14ac:dyDescent="0.25">
      <c r="A292" s="111" t="s">
        <v>590</v>
      </c>
      <c r="B292" s="2" t="str">
        <f t="shared" si="12"/>
        <v>FNPD</v>
      </c>
      <c r="C292" s="2" t="str">
        <f t="shared" si="13"/>
        <v>BUILDING_SRVCS</v>
      </c>
      <c r="D292" s="112" t="s">
        <v>121</v>
      </c>
      <c r="E292" s="113">
        <v>95</v>
      </c>
      <c r="F292" s="114">
        <v>95</v>
      </c>
      <c r="G292" s="114">
        <v>97</v>
      </c>
      <c r="H292" s="114">
        <v>100</v>
      </c>
      <c r="I292" s="114">
        <v>102</v>
      </c>
      <c r="J292" s="114">
        <v>105</v>
      </c>
      <c r="K292" s="114">
        <v>107</v>
      </c>
      <c r="N292" s="12"/>
    </row>
    <row r="293" spans="1:14" x14ac:dyDescent="0.25">
      <c r="A293" s="111" t="s">
        <v>591</v>
      </c>
      <c r="B293" s="2" t="str">
        <f t="shared" si="12"/>
        <v>FNPD</v>
      </c>
      <c r="C293" s="2" t="str">
        <f t="shared" si="13"/>
        <v>CHEMIST</v>
      </c>
      <c r="D293" s="112" t="s">
        <v>123</v>
      </c>
      <c r="E293" s="113">
        <v>100</v>
      </c>
      <c r="F293" s="114">
        <v>101</v>
      </c>
      <c r="G293" s="114">
        <v>103</v>
      </c>
      <c r="H293" s="114">
        <v>106</v>
      </c>
      <c r="I293" s="114">
        <v>109</v>
      </c>
      <c r="J293" s="114">
        <v>111</v>
      </c>
      <c r="K293" s="114">
        <v>114</v>
      </c>
      <c r="N293" s="12"/>
    </row>
    <row r="294" spans="1:14" x14ac:dyDescent="0.25">
      <c r="A294" s="111" t="s">
        <v>592</v>
      </c>
      <c r="B294" s="2" t="str">
        <f t="shared" si="12"/>
        <v>FNPD</v>
      </c>
      <c r="C294" s="2" t="str">
        <f t="shared" si="13"/>
        <v>CLERICAL</v>
      </c>
      <c r="D294" s="112" t="s">
        <v>12</v>
      </c>
      <c r="E294" s="113">
        <v>66</v>
      </c>
      <c r="F294" s="114">
        <v>67</v>
      </c>
      <c r="G294" s="114">
        <v>68</v>
      </c>
      <c r="H294" s="114">
        <v>70</v>
      </c>
      <c r="I294" s="114">
        <v>72</v>
      </c>
      <c r="J294" s="114">
        <v>73</v>
      </c>
      <c r="K294" s="114">
        <v>75</v>
      </c>
      <c r="N294" s="12"/>
    </row>
    <row r="295" spans="1:14" x14ac:dyDescent="0.25">
      <c r="A295" s="111" t="s">
        <v>593</v>
      </c>
      <c r="B295" s="2" t="str">
        <f t="shared" si="12"/>
        <v>FNPD</v>
      </c>
      <c r="C295" s="2" t="str">
        <f t="shared" si="13"/>
        <v>CONST_COORDNATR</v>
      </c>
      <c r="D295" s="112" t="s">
        <v>167</v>
      </c>
      <c r="E295" s="113">
        <v>128</v>
      </c>
      <c r="F295" s="114">
        <v>129</v>
      </c>
      <c r="G295" s="114">
        <v>132</v>
      </c>
      <c r="H295" s="114">
        <v>135</v>
      </c>
      <c r="I295" s="114">
        <v>138</v>
      </c>
      <c r="J295" s="114">
        <v>142</v>
      </c>
      <c r="K295" s="114">
        <v>145</v>
      </c>
      <c r="N295" s="12"/>
    </row>
    <row r="296" spans="1:14" x14ac:dyDescent="0.25">
      <c r="A296" s="111" t="s">
        <v>594</v>
      </c>
      <c r="B296" s="2" t="str">
        <f t="shared" si="12"/>
        <v>FNPD</v>
      </c>
      <c r="C296" s="2" t="str">
        <f t="shared" si="13"/>
        <v>CP_PHYCS_DEVLPR</v>
      </c>
      <c r="D296" s="112" t="s">
        <v>220</v>
      </c>
      <c r="E296" s="113">
        <v>125</v>
      </c>
      <c r="F296" s="114">
        <v>126</v>
      </c>
      <c r="G296" s="114">
        <v>129</v>
      </c>
      <c r="H296" s="114">
        <v>132</v>
      </c>
      <c r="I296" s="114">
        <v>135</v>
      </c>
      <c r="J296" s="114">
        <v>138</v>
      </c>
      <c r="K296" s="114">
        <v>142</v>
      </c>
      <c r="N296" s="12"/>
    </row>
    <row r="297" spans="1:14" x14ac:dyDescent="0.25">
      <c r="A297" s="111" t="s">
        <v>595</v>
      </c>
      <c r="B297" s="2" t="str">
        <f t="shared" si="12"/>
        <v>FNPD</v>
      </c>
      <c r="C297" s="2" t="str">
        <f t="shared" si="13"/>
        <v>CRYO_EN</v>
      </c>
      <c r="D297" s="112" t="s">
        <v>40</v>
      </c>
      <c r="E297" s="113">
        <v>142</v>
      </c>
      <c r="F297" s="114">
        <v>143</v>
      </c>
      <c r="G297" s="114">
        <v>146</v>
      </c>
      <c r="H297" s="114">
        <v>149</v>
      </c>
      <c r="I297" s="114">
        <v>153</v>
      </c>
      <c r="J297" s="114">
        <v>157</v>
      </c>
      <c r="K297" s="114">
        <v>161</v>
      </c>
      <c r="N297" s="12"/>
    </row>
    <row r="298" spans="1:14" x14ac:dyDescent="0.25">
      <c r="A298" s="111" t="s">
        <v>596</v>
      </c>
      <c r="B298" s="2" t="str">
        <f t="shared" si="12"/>
        <v>FNPD</v>
      </c>
      <c r="C298" s="2" t="str">
        <f t="shared" si="13"/>
        <v>CRYO_SR</v>
      </c>
      <c r="D298" s="112" t="s">
        <v>41</v>
      </c>
      <c r="E298" s="113">
        <v>194</v>
      </c>
      <c r="F298" s="114">
        <v>196</v>
      </c>
      <c r="G298" s="114">
        <v>200</v>
      </c>
      <c r="H298" s="114">
        <v>205</v>
      </c>
      <c r="I298" s="114">
        <v>210</v>
      </c>
      <c r="J298" s="114">
        <v>215</v>
      </c>
      <c r="K298" s="114">
        <v>221</v>
      </c>
      <c r="N298" s="12"/>
    </row>
    <row r="299" spans="1:14" x14ac:dyDescent="0.25">
      <c r="A299" s="111" t="s">
        <v>597</v>
      </c>
      <c r="B299" s="2" t="str">
        <f t="shared" si="12"/>
        <v>FNPD</v>
      </c>
      <c r="C299" s="2" t="str">
        <f t="shared" si="13"/>
        <v>CRYO_TECH</v>
      </c>
      <c r="D299" s="112" t="s">
        <v>80</v>
      </c>
      <c r="E299" s="113">
        <v>82</v>
      </c>
      <c r="F299" s="114">
        <v>82</v>
      </c>
      <c r="G299" s="114">
        <v>84</v>
      </c>
      <c r="H299" s="114">
        <v>86</v>
      </c>
      <c r="I299" s="114">
        <v>88</v>
      </c>
      <c r="J299" s="114">
        <v>91</v>
      </c>
      <c r="K299" s="114">
        <v>93</v>
      </c>
      <c r="N299" s="12"/>
    </row>
    <row r="300" spans="1:14" x14ac:dyDescent="0.25">
      <c r="A300" s="111" t="s">
        <v>600</v>
      </c>
      <c r="B300" s="2" t="str">
        <f t="shared" si="12"/>
        <v>FNPD</v>
      </c>
      <c r="C300" s="2" t="str">
        <f t="shared" si="13"/>
        <v>CT_SRVCS_SPCLST</v>
      </c>
      <c r="D300" s="112" t="s">
        <v>175</v>
      </c>
      <c r="E300" s="113">
        <v>149</v>
      </c>
      <c r="F300" s="114">
        <v>150</v>
      </c>
      <c r="G300" s="114">
        <v>153</v>
      </c>
      <c r="H300" s="114">
        <v>157</v>
      </c>
      <c r="I300" s="114">
        <v>161</v>
      </c>
      <c r="J300" s="114">
        <v>165</v>
      </c>
      <c r="K300" s="114">
        <v>169</v>
      </c>
      <c r="N300" s="12"/>
    </row>
    <row r="301" spans="1:14" x14ac:dyDescent="0.25">
      <c r="A301" s="111" t="s">
        <v>598</v>
      </c>
      <c r="B301" s="2" t="str">
        <f t="shared" si="12"/>
        <v>FNPD</v>
      </c>
      <c r="C301" s="2" t="str">
        <f t="shared" si="13"/>
        <v>CTRL_SYSTM_EN</v>
      </c>
      <c r="D301" s="112" t="s">
        <v>29</v>
      </c>
      <c r="E301" s="113">
        <v>145</v>
      </c>
      <c r="F301" s="114">
        <v>146</v>
      </c>
      <c r="G301" s="114">
        <v>149</v>
      </c>
      <c r="H301" s="114">
        <v>153</v>
      </c>
      <c r="I301" s="114">
        <v>157</v>
      </c>
      <c r="J301" s="114">
        <v>160</v>
      </c>
      <c r="K301" s="114">
        <v>164</v>
      </c>
      <c r="N301" s="12"/>
    </row>
    <row r="302" spans="1:14" x14ac:dyDescent="0.25">
      <c r="A302" s="111" t="s">
        <v>599</v>
      </c>
      <c r="B302" s="2" t="str">
        <f t="shared" si="12"/>
        <v>FNPD</v>
      </c>
      <c r="C302" s="2" t="str">
        <f t="shared" si="13"/>
        <v>CTRL_SYSTM_SR</v>
      </c>
      <c r="D302" s="112" t="s">
        <v>30</v>
      </c>
      <c r="E302" s="113">
        <v>177</v>
      </c>
      <c r="F302" s="114">
        <v>178</v>
      </c>
      <c r="G302" s="114">
        <v>182</v>
      </c>
      <c r="H302" s="114">
        <v>186</v>
      </c>
      <c r="I302" s="114">
        <v>191</v>
      </c>
      <c r="J302" s="114">
        <v>196</v>
      </c>
      <c r="K302" s="114">
        <v>201</v>
      </c>
      <c r="N302" s="12"/>
    </row>
    <row r="303" spans="1:14" x14ac:dyDescent="0.25">
      <c r="A303" s="111" t="s">
        <v>601</v>
      </c>
      <c r="B303" s="2" t="str">
        <f t="shared" si="12"/>
        <v>FNPD</v>
      </c>
      <c r="C303" s="2" t="str">
        <f t="shared" si="13"/>
        <v>DATABASE_AYST</v>
      </c>
      <c r="D303" s="112" t="s">
        <v>172</v>
      </c>
      <c r="E303" s="113">
        <v>136</v>
      </c>
      <c r="F303" s="114">
        <v>137</v>
      </c>
      <c r="G303" s="114">
        <v>140</v>
      </c>
      <c r="H303" s="114">
        <v>143</v>
      </c>
      <c r="I303" s="114">
        <v>147</v>
      </c>
      <c r="J303" s="114">
        <v>150</v>
      </c>
      <c r="K303" s="114">
        <v>154</v>
      </c>
      <c r="N303" s="12"/>
    </row>
    <row r="304" spans="1:14" x14ac:dyDescent="0.25">
      <c r="A304" s="111" t="s">
        <v>602</v>
      </c>
      <c r="B304" s="2" t="str">
        <f t="shared" si="12"/>
        <v>FNPD</v>
      </c>
      <c r="C304" s="2" t="str">
        <f t="shared" si="13"/>
        <v>ELEC_ASMBY_TECH</v>
      </c>
      <c r="D304" s="112" t="s">
        <v>73</v>
      </c>
      <c r="E304" s="113">
        <v>75</v>
      </c>
      <c r="F304" s="114">
        <v>76</v>
      </c>
      <c r="G304" s="114">
        <v>78</v>
      </c>
      <c r="H304" s="114">
        <v>80</v>
      </c>
      <c r="I304" s="114">
        <v>82</v>
      </c>
      <c r="J304" s="114">
        <v>84</v>
      </c>
      <c r="K304" s="114">
        <v>86</v>
      </c>
      <c r="N304" s="12"/>
    </row>
    <row r="305" spans="1:14" x14ac:dyDescent="0.25">
      <c r="A305" s="111" t="s">
        <v>604</v>
      </c>
      <c r="B305" s="2" t="str">
        <f t="shared" si="12"/>
        <v>FNPD</v>
      </c>
      <c r="C305" s="2" t="str">
        <f t="shared" si="13"/>
        <v>ELEC_DESIGN_EN</v>
      </c>
      <c r="D305" s="112" t="s">
        <v>33</v>
      </c>
      <c r="E305" s="113">
        <v>138</v>
      </c>
      <c r="F305" s="114">
        <v>139</v>
      </c>
      <c r="G305" s="114">
        <v>141</v>
      </c>
      <c r="H305" s="114">
        <v>145</v>
      </c>
      <c r="I305" s="114">
        <v>149</v>
      </c>
      <c r="J305" s="114">
        <v>152</v>
      </c>
      <c r="K305" s="114">
        <v>156</v>
      </c>
      <c r="N305" s="12"/>
    </row>
    <row r="306" spans="1:14" x14ac:dyDescent="0.25">
      <c r="A306" s="111" t="s">
        <v>605</v>
      </c>
      <c r="B306" s="2" t="str">
        <f t="shared" si="12"/>
        <v>FNPD</v>
      </c>
      <c r="C306" s="2" t="str">
        <f t="shared" si="13"/>
        <v>ELEC_DESIGN_SR</v>
      </c>
      <c r="D306" s="112" t="s">
        <v>34</v>
      </c>
      <c r="E306" s="113">
        <v>172</v>
      </c>
      <c r="F306" s="114">
        <v>174</v>
      </c>
      <c r="G306" s="114">
        <v>177</v>
      </c>
      <c r="H306" s="114">
        <v>182</v>
      </c>
      <c r="I306" s="114">
        <v>186</v>
      </c>
      <c r="J306" s="114">
        <v>191</v>
      </c>
      <c r="K306" s="114">
        <v>195</v>
      </c>
      <c r="N306" s="12"/>
    </row>
    <row r="307" spans="1:14" x14ac:dyDescent="0.25">
      <c r="A307" s="111" t="s">
        <v>603</v>
      </c>
      <c r="B307" s="2" t="str">
        <f t="shared" si="12"/>
        <v>FNPD</v>
      </c>
      <c r="C307" s="2" t="str">
        <f t="shared" si="13"/>
        <v>ELEC_DESIGNER</v>
      </c>
      <c r="D307" s="112" t="s">
        <v>70</v>
      </c>
      <c r="E307" s="113">
        <v>106</v>
      </c>
      <c r="F307" s="114">
        <v>107</v>
      </c>
      <c r="G307" s="114">
        <v>109</v>
      </c>
      <c r="H307" s="114">
        <v>112</v>
      </c>
      <c r="I307" s="114">
        <v>114</v>
      </c>
      <c r="J307" s="114">
        <v>117</v>
      </c>
      <c r="K307" s="114">
        <v>120</v>
      </c>
      <c r="N307" s="12"/>
    </row>
    <row r="308" spans="1:14" x14ac:dyDescent="0.25">
      <c r="A308" s="111" t="s">
        <v>606</v>
      </c>
      <c r="B308" s="2" t="str">
        <f t="shared" si="12"/>
        <v>FNPD</v>
      </c>
      <c r="C308" s="2" t="str">
        <f t="shared" si="13"/>
        <v>ELEC_DRAFTER</v>
      </c>
      <c r="D308" s="112" t="s">
        <v>69</v>
      </c>
      <c r="E308" s="113">
        <v>74</v>
      </c>
      <c r="F308" s="114">
        <v>75</v>
      </c>
      <c r="G308" s="114">
        <v>76</v>
      </c>
      <c r="H308" s="114">
        <v>78</v>
      </c>
      <c r="I308" s="114">
        <v>80</v>
      </c>
      <c r="J308" s="114">
        <v>82</v>
      </c>
      <c r="K308" s="114">
        <v>84</v>
      </c>
      <c r="N308" s="12"/>
    </row>
    <row r="309" spans="1:14" x14ac:dyDescent="0.25">
      <c r="A309" s="111" t="s">
        <v>607</v>
      </c>
      <c r="B309" s="2" t="str">
        <f t="shared" si="12"/>
        <v>FNPD</v>
      </c>
      <c r="C309" s="2" t="str">
        <f t="shared" si="13"/>
        <v>ELEC_TASK_MNGR</v>
      </c>
      <c r="D309" s="112" t="s">
        <v>78</v>
      </c>
      <c r="E309" s="113">
        <v>129</v>
      </c>
      <c r="F309" s="114">
        <v>130</v>
      </c>
      <c r="G309" s="114">
        <v>132</v>
      </c>
      <c r="H309" s="114">
        <v>136</v>
      </c>
      <c r="I309" s="114">
        <v>139</v>
      </c>
      <c r="J309" s="114">
        <v>143</v>
      </c>
      <c r="K309" s="114">
        <v>146</v>
      </c>
      <c r="N309" s="12"/>
    </row>
    <row r="310" spans="1:14" x14ac:dyDescent="0.25">
      <c r="A310" s="111" t="s">
        <v>608</v>
      </c>
      <c r="B310" s="2" t="str">
        <f t="shared" si="12"/>
        <v>FNPD</v>
      </c>
      <c r="C310" s="2" t="str">
        <f t="shared" si="13"/>
        <v>ELEC_TECH</v>
      </c>
      <c r="D310" s="112" t="s">
        <v>75</v>
      </c>
      <c r="E310" s="113">
        <v>86</v>
      </c>
      <c r="F310" s="114">
        <v>87</v>
      </c>
      <c r="G310" s="114">
        <v>89</v>
      </c>
      <c r="H310" s="114">
        <v>91</v>
      </c>
      <c r="I310" s="114">
        <v>93</v>
      </c>
      <c r="J310" s="114">
        <v>96</v>
      </c>
      <c r="K310" s="114">
        <v>98</v>
      </c>
      <c r="N310" s="12"/>
    </row>
    <row r="311" spans="1:14" x14ac:dyDescent="0.25">
      <c r="A311" s="111" t="s">
        <v>609</v>
      </c>
      <c r="B311" s="2" t="str">
        <f t="shared" si="12"/>
        <v>FNPD</v>
      </c>
      <c r="C311" s="2" t="str">
        <f t="shared" si="13"/>
        <v>ELEC_TECH_MNGR</v>
      </c>
      <c r="D311" s="112" t="s">
        <v>35</v>
      </c>
      <c r="E311" s="113">
        <v>209</v>
      </c>
      <c r="F311" s="114">
        <v>210</v>
      </c>
      <c r="G311" s="114">
        <v>214</v>
      </c>
      <c r="H311" s="114">
        <v>220</v>
      </c>
      <c r="I311" s="114">
        <v>225</v>
      </c>
      <c r="J311" s="114">
        <v>231</v>
      </c>
      <c r="K311" s="114">
        <v>237</v>
      </c>
      <c r="N311" s="12"/>
    </row>
    <row r="312" spans="1:14" x14ac:dyDescent="0.25">
      <c r="A312" s="111" t="s">
        <v>610</v>
      </c>
      <c r="B312" s="2" t="str">
        <f t="shared" si="12"/>
        <v>FNPD</v>
      </c>
      <c r="C312" s="2" t="str">
        <f t="shared" si="13"/>
        <v>ELEC_TECH_SPVSR</v>
      </c>
      <c r="D312" s="112" t="s">
        <v>76</v>
      </c>
      <c r="E312" s="113">
        <v>122</v>
      </c>
      <c r="F312" s="114">
        <v>123</v>
      </c>
      <c r="G312" s="114">
        <v>125</v>
      </c>
      <c r="H312" s="114">
        <v>128</v>
      </c>
      <c r="I312" s="114">
        <v>131</v>
      </c>
      <c r="J312" s="114">
        <v>135</v>
      </c>
      <c r="K312" s="114">
        <v>138</v>
      </c>
      <c r="N312" s="12"/>
    </row>
    <row r="313" spans="1:14" x14ac:dyDescent="0.25">
      <c r="A313" s="111" t="s">
        <v>611</v>
      </c>
      <c r="B313" s="2" t="str">
        <f t="shared" si="12"/>
        <v>FNPD</v>
      </c>
      <c r="C313" s="2" t="str">
        <f t="shared" si="13"/>
        <v>ELTN_DESIGN_EN</v>
      </c>
      <c r="D313" s="112" t="s">
        <v>31</v>
      </c>
      <c r="E313" s="113">
        <v>141</v>
      </c>
      <c r="F313" s="114">
        <v>142</v>
      </c>
      <c r="G313" s="114">
        <v>145</v>
      </c>
      <c r="H313" s="114">
        <v>149</v>
      </c>
      <c r="I313" s="114">
        <v>152</v>
      </c>
      <c r="J313" s="114">
        <v>156</v>
      </c>
      <c r="K313" s="114">
        <v>160</v>
      </c>
      <c r="N313" s="12"/>
    </row>
    <row r="314" spans="1:14" x14ac:dyDescent="0.25">
      <c r="A314" s="111" t="s">
        <v>612</v>
      </c>
      <c r="B314" s="2" t="str">
        <f t="shared" si="12"/>
        <v>FNPD</v>
      </c>
      <c r="C314" s="2" t="str">
        <f t="shared" si="13"/>
        <v>ELTN_DESIGN_SR</v>
      </c>
      <c r="D314" s="112" t="s">
        <v>32</v>
      </c>
      <c r="E314" s="113">
        <v>182</v>
      </c>
      <c r="F314" s="114">
        <v>183</v>
      </c>
      <c r="G314" s="114">
        <v>187</v>
      </c>
      <c r="H314" s="114">
        <v>192</v>
      </c>
      <c r="I314" s="114">
        <v>196</v>
      </c>
      <c r="J314" s="114">
        <v>201</v>
      </c>
      <c r="K314" s="114">
        <v>206</v>
      </c>
      <c r="N314" s="12"/>
    </row>
    <row r="315" spans="1:14" x14ac:dyDescent="0.25">
      <c r="A315" s="111" t="s">
        <v>613</v>
      </c>
      <c r="B315" s="2" t="str">
        <f t="shared" si="12"/>
        <v>FNPD</v>
      </c>
      <c r="C315" s="2" t="str">
        <f t="shared" si="13"/>
        <v>ELTN_TECH</v>
      </c>
      <c r="D315" s="112" t="s">
        <v>74</v>
      </c>
      <c r="E315" s="113">
        <v>94</v>
      </c>
      <c r="F315" s="114">
        <v>94</v>
      </c>
      <c r="G315" s="114">
        <v>96</v>
      </c>
      <c r="H315" s="114">
        <v>99</v>
      </c>
      <c r="I315" s="114">
        <v>101</v>
      </c>
      <c r="J315" s="114">
        <v>104</v>
      </c>
      <c r="K315" s="114">
        <v>106</v>
      </c>
      <c r="N315" s="12"/>
    </row>
    <row r="316" spans="1:14" x14ac:dyDescent="0.25">
      <c r="A316" s="111" t="s">
        <v>614</v>
      </c>
      <c r="B316" s="2" t="str">
        <f t="shared" si="12"/>
        <v>FNPD</v>
      </c>
      <c r="C316" s="2" t="str">
        <f t="shared" si="13"/>
        <v>ENGNRING_PHYST</v>
      </c>
      <c r="D316" s="112" t="s">
        <v>210</v>
      </c>
      <c r="E316" s="113">
        <v>150</v>
      </c>
      <c r="F316" s="114">
        <v>152</v>
      </c>
      <c r="G316" s="114">
        <v>155</v>
      </c>
      <c r="H316" s="114">
        <v>159</v>
      </c>
      <c r="I316" s="114">
        <v>162</v>
      </c>
      <c r="J316" s="114">
        <v>167</v>
      </c>
      <c r="K316" s="114">
        <v>171</v>
      </c>
      <c r="N316" s="12"/>
    </row>
    <row r="317" spans="1:14" x14ac:dyDescent="0.25">
      <c r="A317" s="111" t="s">
        <v>615</v>
      </c>
      <c r="B317" s="2" t="str">
        <f t="shared" si="12"/>
        <v>FNPD</v>
      </c>
      <c r="C317" s="2" t="str">
        <f t="shared" si="13"/>
        <v>EXECUTIVE_DIRCT</v>
      </c>
      <c r="D317" s="112" t="s">
        <v>109</v>
      </c>
      <c r="E317" s="113">
        <v>385</v>
      </c>
      <c r="F317" s="114">
        <v>388</v>
      </c>
      <c r="G317" s="114">
        <v>396</v>
      </c>
      <c r="H317" s="114">
        <v>406</v>
      </c>
      <c r="I317" s="114">
        <v>416</v>
      </c>
      <c r="J317" s="114">
        <v>426</v>
      </c>
      <c r="K317" s="114">
        <v>437</v>
      </c>
      <c r="N317" s="12"/>
    </row>
    <row r="318" spans="1:14" x14ac:dyDescent="0.25">
      <c r="A318" s="111" t="s">
        <v>616</v>
      </c>
      <c r="B318" s="2" t="str">
        <f t="shared" si="12"/>
        <v>FNPD</v>
      </c>
      <c r="C318" s="2" t="str">
        <f t="shared" si="13"/>
        <v>FABRCATN_SPCLST</v>
      </c>
      <c r="D318" s="112" t="s">
        <v>128</v>
      </c>
      <c r="E318" s="113">
        <v>111</v>
      </c>
      <c r="F318" s="114">
        <v>112</v>
      </c>
      <c r="G318" s="114">
        <v>114</v>
      </c>
      <c r="H318" s="114">
        <v>117</v>
      </c>
      <c r="I318" s="114">
        <v>120</v>
      </c>
      <c r="J318" s="114">
        <v>123</v>
      </c>
      <c r="K318" s="114">
        <v>126</v>
      </c>
      <c r="N318" s="12"/>
    </row>
    <row r="319" spans="1:14" x14ac:dyDescent="0.25">
      <c r="A319" s="111" t="s">
        <v>617</v>
      </c>
      <c r="B319" s="2" t="str">
        <f t="shared" si="12"/>
        <v>FNPD</v>
      </c>
      <c r="C319" s="2" t="str">
        <f t="shared" si="13"/>
        <v>FACILITIES_MGMT</v>
      </c>
      <c r="D319" s="112" t="s">
        <v>168</v>
      </c>
      <c r="E319" s="113">
        <v>127</v>
      </c>
      <c r="F319" s="114">
        <v>128</v>
      </c>
      <c r="G319" s="114">
        <v>131</v>
      </c>
      <c r="H319" s="114">
        <v>134</v>
      </c>
      <c r="I319" s="114">
        <v>137</v>
      </c>
      <c r="J319" s="114">
        <v>141</v>
      </c>
      <c r="K319" s="114">
        <v>144</v>
      </c>
      <c r="N319" s="12"/>
    </row>
    <row r="320" spans="1:14" x14ac:dyDescent="0.25">
      <c r="A320" s="111" t="s">
        <v>618</v>
      </c>
      <c r="B320" s="2" t="str">
        <f t="shared" si="12"/>
        <v>FNPD</v>
      </c>
      <c r="C320" s="2" t="str">
        <f t="shared" si="13"/>
        <v>GENERAL_ADMIN</v>
      </c>
      <c r="D320" s="112" t="s">
        <v>15</v>
      </c>
      <c r="E320" s="113">
        <v>92</v>
      </c>
      <c r="F320" s="114">
        <v>93</v>
      </c>
      <c r="G320" s="114">
        <v>95</v>
      </c>
      <c r="H320" s="114">
        <v>97</v>
      </c>
      <c r="I320" s="114">
        <v>99</v>
      </c>
      <c r="J320" s="114">
        <v>102</v>
      </c>
      <c r="K320" s="114">
        <v>104</v>
      </c>
      <c r="N320" s="12"/>
    </row>
    <row r="321" spans="1:14" x14ac:dyDescent="0.25">
      <c r="A321" s="111" t="s">
        <v>619</v>
      </c>
      <c r="B321" s="2" t="str">
        <f t="shared" si="12"/>
        <v>FNPD</v>
      </c>
      <c r="C321" s="2" t="str">
        <f t="shared" si="13"/>
        <v>GENERAL_ESH</v>
      </c>
      <c r="D321" s="112" t="s">
        <v>159</v>
      </c>
      <c r="E321" s="113">
        <v>145</v>
      </c>
      <c r="F321" s="114">
        <v>147</v>
      </c>
      <c r="G321" s="114">
        <v>150</v>
      </c>
      <c r="H321" s="114">
        <v>153</v>
      </c>
      <c r="I321" s="114">
        <v>157</v>
      </c>
      <c r="J321" s="114">
        <v>161</v>
      </c>
      <c r="K321" s="114">
        <v>165</v>
      </c>
      <c r="N321" s="12"/>
    </row>
    <row r="322" spans="1:14" x14ac:dyDescent="0.25">
      <c r="A322" s="111" t="s">
        <v>620</v>
      </c>
      <c r="B322" s="2" t="str">
        <f t="shared" si="12"/>
        <v>FNPD</v>
      </c>
      <c r="C322" s="2" t="str">
        <f t="shared" si="13"/>
        <v>GEODEIST</v>
      </c>
      <c r="D322" s="112" t="s">
        <v>125</v>
      </c>
      <c r="E322" s="113">
        <v>143</v>
      </c>
      <c r="F322" s="114">
        <v>144</v>
      </c>
      <c r="G322" s="114">
        <v>147</v>
      </c>
      <c r="H322" s="114">
        <v>150</v>
      </c>
      <c r="I322" s="114">
        <v>154</v>
      </c>
      <c r="J322" s="114">
        <v>158</v>
      </c>
      <c r="K322" s="114">
        <v>162</v>
      </c>
      <c r="N322" s="12"/>
    </row>
    <row r="323" spans="1:14" x14ac:dyDescent="0.25">
      <c r="A323" s="111" t="s">
        <v>621</v>
      </c>
      <c r="B323" s="2" t="str">
        <f t="shared" si="12"/>
        <v>FNPD</v>
      </c>
      <c r="C323" s="2" t="str">
        <f t="shared" si="13"/>
        <v>HIGH_VAC_TECH</v>
      </c>
      <c r="D323" s="112" t="s">
        <v>81</v>
      </c>
      <c r="E323" s="113">
        <v>83</v>
      </c>
      <c r="F323" s="114">
        <v>84</v>
      </c>
      <c r="G323" s="114">
        <v>86</v>
      </c>
      <c r="H323" s="114">
        <v>88</v>
      </c>
      <c r="I323" s="114">
        <v>90</v>
      </c>
      <c r="J323" s="114">
        <v>92</v>
      </c>
      <c r="K323" s="114">
        <v>95</v>
      </c>
      <c r="N323" s="12"/>
    </row>
    <row r="324" spans="1:14" x14ac:dyDescent="0.25">
      <c r="A324" s="111" t="s">
        <v>622</v>
      </c>
      <c r="B324" s="2" t="str">
        <f t="shared" ref="B324:B387" si="14">LEFT($A324,FIND("_",$A324)-1)</f>
        <v>FNPD</v>
      </c>
      <c r="C324" s="2" t="str">
        <f t="shared" ref="C324:C387" si="15">RIGHT($A324,(LEN($A324)-FIND("_",$A324)))</f>
        <v>INSTRUMENT_TECH</v>
      </c>
      <c r="D324" s="112" t="s">
        <v>127</v>
      </c>
      <c r="E324" s="113">
        <v>92</v>
      </c>
      <c r="F324" s="114">
        <v>92</v>
      </c>
      <c r="G324" s="114">
        <v>94</v>
      </c>
      <c r="H324" s="114">
        <v>97</v>
      </c>
      <c r="I324" s="114">
        <v>99</v>
      </c>
      <c r="J324" s="114">
        <v>102</v>
      </c>
      <c r="K324" s="114">
        <v>104</v>
      </c>
      <c r="N324" s="12"/>
    </row>
    <row r="325" spans="1:14" x14ac:dyDescent="0.25">
      <c r="A325" s="111" t="s">
        <v>623</v>
      </c>
      <c r="B325" s="2" t="str">
        <f t="shared" si="14"/>
        <v>FNPD</v>
      </c>
      <c r="C325" s="2" t="str">
        <f t="shared" si="15"/>
        <v>INTERLOCK_EN</v>
      </c>
      <c r="D325" s="112" t="s">
        <v>36</v>
      </c>
      <c r="E325" s="113">
        <v>137</v>
      </c>
      <c r="F325" s="114">
        <v>138</v>
      </c>
      <c r="G325" s="114">
        <v>141</v>
      </c>
      <c r="H325" s="114">
        <v>145</v>
      </c>
      <c r="I325" s="114">
        <v>148</v>
      </c>
      <c r="J325" s="114">
        <v>152</v>
      </c>
      <c r="K325" s="114">
        <v>156</v>
      </c>
      <c r="N325" s="12"/>
    </row>
    <row r="326" spans="1:14" x14ac:dyDescent="0.25">
      <c r="A326" s="111" t="s">
        <v>624</v>
      </c>
      <c r="B326" s="2" t="str">
        <f t="shared" si="14"/>
        <v>FNPD</v>
      </c>
      <c r="C326" s="2" t="str">
        <f t="shared" si="15"/>
        <v>INTERLOCK_SR</v>
      </c>
      <c r="D326" s="112" t="s">
        <v>37</v>
      </c>
      <c r="E326" s="113">
        <v>170</v>
      </c>
      <c r="F326" s="114">
        <v>172</v>
      </c>
      <c r="G326" s="114">
        <v>175</v>
      </c>
      <c r="H326" s="114">
        <v>180</v>
      </c>
      <c r="I326" s="114">
        <v>184</v>
      </c>
      <c r="J326" s="114">
        <v>189</v>
      </c>
      <c r="K326" s="114">
        <v>193</v>
      </c>
      <c r="N326" s="12"/>
    </row>
    <row r="327" spans="1:14" x14ac:dyDescent="0.25">
      <c r="A327" s="111" t="s">
        <v>625</v>
      </c>
      <c r="B327" s="2" t="str">
        <f t="shared" si="14"/>
        <v>FNPD</v>
      </c>
      <c r="C327" s="2" t="str">
        <f t="shared" si="15"/>
        <v>MAGNT_DESIGN_EN</v>
      </c>
      <c r="D327" s="112" t="s">
        <v>46</v>
      </c>
      <c r="E327" s="113">
        <v>159</v>
      </c>
      <c r="F327" s="114">
        <v>161</v>
      </c>
      <c r="G327" s="114">
        <v>164</v>
      </c>
      <c r="H327" s="114">
        <v>168</v>
      </c>
      <c r="I327" s="114">
        <v>172</v>
      </c>
      <c r="J327" s="114">
        <v>177</v>
      </c>
      <c r="K327" s="114">
        <v>181</v>
      </c>
      <c r="N327" s="12"/>
    </row>
    <row r="328" spans="1:14" x14ac:dyDescent="0.25">
      <c r="A328" s="111" t="s">
        <v>626</v>
      </c>
      <c r="B328" s="2" t="str">
        <f t="shared" si="14"/>
        <v>FNPD</v>
      </c>
      <c r="C328" s="2" t="str">
        <f t="shared" si="15"/>
        <v>MAGNT_DESIGN_SR</v>
      </c>
      <c r="D328" s="112" t="s">
        <v>47</v>
      </c>
      <c r="E328" s="113">
        <v>175</v>
      </c>
      <c r="F328" s="114">
        <v>177</v>
      </c>
      <c r="G328" s="114">
        <v>180</v>
      </c>
      <c r="H328" s="114">
        <v>185</v>
      </c>
      <c r="I328" s="114">
        <v>190</v>
      </c>
      <c r="J328" s="114">
        <v>194</v>
      </c>
      <c r="K328" s="114">
        <v>199</v>
      </c>
      <c r="N328" s="12"/>
    </row>
    <row r="329" spans="1:14" x14ac:dyDescent="0.25">
      <c r="A329" s="111" t="s">
        <v>627</v>
      </c>
      <c r="B329" s="2" t="str">
        <f t="shared" si="14"/>
        <v>FNPD</v>
      </c>
      <c r="C329" s="2" t="str">
        <f t="shared" si="15"/>
        <v>MATRL_EN</v>
      </c>
      <c r="D329" s="112" t="s">
        <v>49</v>
      </c>
      <c r="E329" s="113">
        <v>88</v>
      </c>
      <c r="F329" s="114">
        <v>89</v>
      </c>
      <c r="G329" s="114">
        <v>90</v>
      </c>
      <c r="H329" s="114">
        <v>93</v>
      </c>
      <c r="I329" s="114">
        <v>95</v>
      </c>
      <c r="J329" s="114">
        <v>97</v>
      </c>
      <c r="K329" s="114">
        <v>100</v>
      </c>
      <c r="N329" s="12"/>
    </row>
    <row r="330" spans="1:14" x14ac:dyDescent="0.25">
      <c r="A330" s="111" t="s">
        <v>628</v>
      </c>
      <c r="B330" s="2" t="str">
        <f t="shared" si="14"/>
        <v>FNPD</v>
      </c>
      <c r="C330" s="2" t="str">
        <f t="shared" si="15"/>
        <v>MATRL_SR</v>
      </c>
      <c r="D330" s="112" t="s">
        <v>156</v>
      </c>
      <c r="E330" s="113">
        <v>88</v>
      </c>
      <c r="F330" s="114">
        <v>89</v>
      </c>
      <c r="G330" s="114">
        <v>90</v>
      </c>
      <c r="H330" s="114">
        <v>93</v>
      </c>
      <c r="I330" s="114">
        <v>95</v>
      </c>
      <c r="J330" s="114">
        <v>97</v>
      </c>
      <c r="K330" s="114">
        <v>100</v>
      </c>
      <c r="N330" s="12"/>
    </row>
    <row r="331" spans="1:14" x14ac:dyDescent="0.25">
      <c r="A331" s="111" t="s">
        <v>629</v>
      </c>
      <c r="B331" s="2" t="str">
        <f t="shared" si="14"/>
        <v>FNPD</v>
      </c>
      <c r="C331" s="2" t="str">
        <f t="shared" si="15"/>
        <v>MECH_ANLYSIS_EN</v>
      </c>
      <c r="D331" s="112" t="s">
        <v>42</v>
      </c>
      <c r="E331" s="113">
        <v>134</v>
      </c>
      <c r="F331" s="114">
        <v>135</v>
      </c>
      <c r="G331" s="114">
        <v>138</v>
      </c>
      <c r="H331" s="114">
        <v>141</v>
      </c>
      <c r="I331" s="114">
        <v>145</v>
      </c>
      <c r="J331" s="114">
        <v>148</v>
      </c>
      <c r="K331" s="114">
        <v>152</v>
      </c>
      <c r="N331" s="12"/>
    </row>
    <row r="332" spans="1:14" x14ac:dyDescent="0.25">
      <c r="A332" s="111" t="s">
        <v>630</v>
      </c>
      <c r="B332" s="2" t="str">
        <f t="shared" si="14"/>
        <v>FNPD</v>
      </c>
      <c r="C332" s="2" t="str">
        <f t="shared" si="15"/>
        <v>MECH_ANLYSIS_SR</v>
      </c>
      <c r="D332" s="112" t="s">
        <v>43</v>
      </c>
      <c r="E332" s="113">
        <v>169</v>
      </c>
      <c r="F332" s="114">
        <v>170</v>
      </c>
      <c r="G332" s="114">
        <v>173</v>
      </c>
      <c r="H332" s="114">
        <v>178</v>
      </c>
      <c r="I332" s="114">
        <v>182</v>
      </c>
      <c r="J332" s="114">
        <v>187</v>
      </c>
      <c r="K332" s="114">
        <v>191</v>
      </c>
      <c r="N332" s="12"/>
    </row>
    <row r="333" spans="1:14" x14ac:dyDescent="0.25">
      <c r="A333" s="111" t="s">
        <v>631</v>
      </c>
      <c r="B333" s="2" t="str">
        <f t="shared" si="14"/>
        <v>FNPD</v>
      </c>
      <c r="C333" s="2" t="str">
        <f t="shared" si="15"/>
        <v>MECH_ASMBY_TECH</v>
      </c>
      <c r="D333" s="112" t="s">
        <v>79</v>
      </c>
      <c r="E333" s="113">
        <v>86</v>
      </c>
      <c r="F333" s="114">
        <v>87</v>
      </c>
      <c r="G333" s="114">
        <v>88</v>
      </c>
      <c r="H333" s="114">
        <v>91</v>
      </c>
      <c r="I333" s="114">
        <v>93</v>
      </c>
      <c r="J333" s="114">
        <v>95</v>
      </c>
      <c r="K333" s="114">
        <v>98</v>
      </c>
      <c r="N333" s="12"/>
    </row>
    <row r="334" spans="1:14" x14ac:dyDescent="0.25">
      <c r="A334" s="111" t="s">
        <v>633</v>
      </c>
      <c r="B334" s="2" t="str">
        <f t="shared" si="14"/>
        <v>FNPD</v>
      </c>
      <c r="C334" s="2" t="str">
        <f t="shared" si="15"/>
        <v>MECH_DESIGN_EN</v>
      </c>
      <c r="D334" s="112" t="s">
        <v>44</v>
      </c>
      <c r="E334" s="113">
        <v>139</v>
      </c>
      <c r="F334" s="114">
        <v>140</v>
      </c>
      <c r="G334" s="114">
        <v>143</v>
      </c>
      <c r="H334" s="114">
        <v>147</v>
      </c>
      <c r="I334" s="114">
        <v>151</v>
      </c>
      <c r="J334" s="114">
        <v>154</v>
      </c>
      <c r="K334" s="114">
        <v>158</v>
      </c>
      <c r="N334" s="12"/>
    </row>
    <row r="335" spans="1:14" x14ac:dyDescent="0.25">
      <c r="A335" s="111" t="s">
        <v>634</v>
      </c>
      <c r="B335" s="2" t="str">
        <f t="shared" si="14"/>
        <v>FNPD</v>
      </c>
      <c r="C335" s="2" t="str">
        <f t="shared" si="15"/>
        <v>MECH_DESIGN_SR</v>
      </c>
      <c r="D335" s="112" t="s">
        <v>45</v>
      </c>
      <c r="E335" s="113">
        <v>176</v>
      </c>
      <c r="F335" s="114">
        <v>178</v>
      </c>
      <c r="G335" s="114">
        <v>181</v>
      </c>
      <c r="H335" s="114">
        <v>186</v>
      </c>
      <c r="I335" s="114">
        <v>191</v>
      </c>
      <c r="J335" s="114">
        <v>195</v>
      </c>
      <c r="K335" s="114">
        <v>200</v>
      </c>
      <c r="N335" s="12"/>
    </row>
    <row r="336" spans="1:14" x14ac:dyDescent="0.25">
      <c r="A336" s="111" t="s">
        <v>632</v>
      </c>
      <c r="B336" s="2" t="str">
        <f t="shared" si="14"/>
        <v>FNPD</v>
      </c>
      <c r="C336" s="2" t="str">
        <f t="shared" si="15"/>
        <v>MECH_DESIGNER</v>
      </c>
      <c r="D336" s="112" t="s">
        <v>68</v>
      </c>
      <c r="E336" s="113">
        <v>102</v>
      </c>
      <c r="F336" s="114">
        <v>103</v>
      </c>
      <c r="G336" s="114">
        <v>105</v>
      </c>
      <c r="H336" s="114">
        <v>108</v>
      </c>
      <c r="I336" s="114">
        <v>110</v>
      </c>
      <c r="J336" s="114">
        <v>113</v>
      </c>
      <c r="K336" s="114">
        <v>116</v>
      </c>
      <c r="N336" s="12"/>
    </row>
    <row r="337" spans="1:14" x14ac:dyDescent="0.25">
      <c r="A337" s="111" t="s">
        <v>635</v>
      </c>
      <c r="B337" s="2" t="str">
        <f t="shared" si="14"/>
        <v>FNPD</v>
      </c>
      <c r="C337" s="2" t="str">
        <f t="shared" si="15"/>
        <v>MECH_DRAFTER</v>
      </c>
      <c r="D337" s="112" t="s">
        <v>71</v>
      </c>
      <c r="E337" s="113">
        <v>60</v>
      </c>
      <c r="F337" s="114">
        <v>61</v>
      </c>
      <c r="G337" s="114">
        <v>62</v>
      </c>
      <c r="H337" s="114">
        <v>64</v>
      </c>
      <c r="I337" s="114">
        <v>65</v>
      </c>
      <c r="J337" s="114">
        <v>67</v>
      </c>
      <c r="K337" s="114">
        <v>69</v>
      </c>
      <c r="N337" s="12"/>
    </row>
    <row r="338" spans="1:14" x14ac:dyDescent="0.25">
      <c r="A338" s="111" t="s">
        <v>636</v>
      </c>
      <c r="B338" s="2" t="str">
        <f t="shared" si="14"/>
        <v>FNPD</v>
      </c>
      <c r="C338" s="2" t="str">
        <f t="shared" si="15"/>
        <v>MECH_TECH_MNGR</v>
      </c>
      <c r="D338" s="112" t="s">
        <v>48</v>
      </c>
      <c r="E338" s="113">
        <v>182</v>
      </c>
      <c r="F338" s="114">
        <v>183</v>
      </c>
      <c r="G338" s="114">
        <v>187</v>
      </c>
      <c r="H338" s="114">
        <v>192</v>
      </c>
      <c r="I338" s="114">
        <v>196</v>
      </c>
      <c r="J338" s="114">
        <v>201</v>
      </c>
      <c r="K338" s="114">
        <v>206</v>
      </c>
      <c r="N338" s="12"/>
    </row>
    <row r="339" spans="1:14" x14ac:dyDescent="0.25">
      <c r="A339" s="111" t="s">
        <v>637</v>
      </c>
      <c r="B339" s="2" t="str">
        <f t="shared" si="14"/>
        <v>FNPD</v>
      </c>
      <c r="C339" s="2" t="str">
        <f t="shared" si="15"/>
        <v>MECH_TECH_SPVSR</v>
      </c>
      <c r="D339" s="112" t="s">
        <v>85</v>
      </c>
      <c r="E339" s="113">
        <v>122</v>
      </c>
      <c r="F339" s="114">
        <v>123</v>
      </c>
      <c r="G339" s="114">
        <v>125</v>
      </c>
      <c r="H339" s="114">
        <v>128</v>
      </c>
      <c r="I339" s="114">
        <v>132</v>
      </c>
      <c r="J339" s="114">
        <v>135</v>
      </c>
      <c r="K339" s="114">
        <v>138</v>
      </c>
      <c r="N339" s="12"/>
    </row>
    <row r="340" spans="1:14" x14ac:dyDescent="0.25">
      <c r="A340" s="111" t="s">
        <v>638</v>
      </c>
      <c r="B340" s="2" t="str">
        <f t="shared" si="14"/>
        <v>FNPD</v>
      </c>
      <c r="C340" s="2" t="str">
        <f t="shared" si="15"/>
        <v>METROLOGIST</v>
      </c>
      <c r="D340" s="112" t="s">
        <v>126</v>
      </c>
      <c r="E340" s="113">
        <v>92</v>
      </c>
      <c r="F340" s="114">
        <v>93</v>
      </c>
      <c r="G340" s="114">
        <v>95</v>
      </c>
      <c r="H340" s="114">
        <v>97</v>
      </c>
      <c r="I340" s="114">
        <v>100</v>
      </c>
      <c r="J340" s="114">
        <v>102</v>
      </c>
      <c r="K340" s="114">
        <v>105</v>
      </c>
      <c r="N340" s="12"/>
    </row>
    <row r="341" spans="1:14" x14ac:dyDescent="0.25">
      <c r="A341" s="111" t="s">
        <v>639</v>
      </c>
      <c r="B341" s="2" t="str">
        <f t="shared" si="14"/>
        <v>FNPD</v>
      </c>
      <c r="C341" s="2" t="str">
        <f t="shared" si="15"/>
        <v>OPERTNS_FINANCE</v>
      </c>
      <c r="D341" s="112" t="s">
        <v>13</v>
      </c>
      <c r="E341" s="113">
        <v>133</v>
      </c>
      <c r="F341" s="114">
        <v>134</v>
      </c>
      <c r="G341" s="114">
        <v>136</v>
      </c>
      <c r="H341" s="114">
        <v>140</v>
      </c>
      <c r="I341" s="114">
        <v>143</v>
      </c>
      <c r="J341" s="114">
        <v>147</v>
      </c>
      <c r="K341" s="114">
        <v>151</v>
      </c>
      <c r="N341" s="12"/>
    </row>
    <row r="342" spans="1:14" x14ac:dyDescent="0.25">
      <c r="A342" s="111" t="s">
        <v>640</v>
      </c>
      <c r="B342" s="2" t="str">
        <f t="shared" si="14"/>
        <v>FNPD</v>
      </c>
      <c r="C342" s="2" t="str">
        <f t="shared" si="15"/>
        <v>PA_EXP_PHYST</v>
      </c>
      <c r="D342" s="112" t="s">
        <v>221</v>
      </c>
      <c r="E342" s="113">
        <v>141</v>
      </c>
      <c r="F342" s="114">
        <v>143</v>
      </c>
      <c r="G342" s="114">
        <v>145</v>
      </c>
      <c r="H342" s="114">
        <v>149</v>
      </c>
      <c r="I342" s="114">
        <v>153</v>
      </c>
      <c r="J342" s="114">
        <v>157</v>
      </c>
      <c r="K342" s="114">
        <v>161</v>
      </c>
      <c r="N342" s="12"/>
    </row>
    <row r="343" spans="1:14" x14ac:dyDescent="0.25">
      <c r="A343" s="111" t="s">
        <v>641</v>
      </c>
      <c r="B343" s="2" t="str">
        <f t="shared" si="14"/>
        <v>FNPD</v>
      </c>
      <c r="C343" s="2" t="str">
        <f t="shared" si="15"/>
        <v>PA_EXP_RA</v>
      </c>
      <c r="D343" s="112" t="s">
        <v>56</v>
      </c>
      <c r="E343" s="113">
        <v>91</v>
      </c>
      <c r="F343" s="114">
        <v>92</v>
      </c>
      <c r="G343" s="114">
        <v>93</v>
      </c>
      <c r="H343" s="114">
        <v>96</v>
      </c>
      <c r="I343" s="114">
        <v>98</v>
      </c>
      <c r="J343" s="114">
        <v>101</v>
      </c>
      <c r="K343" s="114">
        <v>103</v>
      </c>
      <c r="N343" s="12"/>
    </row>
    <row r="344" spans="1:14" x14ac:dyDescent="0.25">
      <c r="A344" s="111" t="s">
        <v>642</v>
      </c>
      <c r="B344" s="2" t="str">
        <f t="shared" si="14"/>
        <v>FNPD</v>
      </c>
      <c r="C344" s="2" t="str">
        <f t="shared" si="15"/>
        <v>PA_THY_PHYST</v>
      </c>
      <c r="D344" s="112" t="s">
        <v>122</v>
      </c>
      <c r="E344" s="113">
        <v>135</v>
      </c>
      <c r="F344" s="114">
        <v>136</v>
      </c>
      <c r="G344" s="114">
        <v>139</v>
      </c>
      <c r="H344" s="114">
        <v>142</v>
      </c>
      <c r="I344" s="114">
        <v>146</v>
      </c>
      <c r="J344" s="114">
        <v>150</v>
      </c>
      <c r="K344" s="114">
        <v>153</v>
      </c>
      <c r="N344" s="12"/>
    </row>
    <row r="345" spans="1:14" x14ac:dyDescent="0.25">
      <c r="A345" s="111" t="s">
        <v>643</v>
      </c>
      <c r="B345" s="2" t="str">
        <f t="shared" si="14"/>
        <v>FNPD</v>
      </c>
      <c r="C345" s="2" t="str">
        <f t="shared" si="15"/>
        <v>PA_THY_RA</v>
      </c>
      <c r="D345" s="112" t="s">
        <v>57</v>
      </c>
      <c r="E345" s="113">
        <v>91</v>
      </c>
      <c r="F345" s="114">
        <v>92</v>
      </c>
      <c r="G345" s="114">
        <v>93</v>
      </c>
      <c r="H345" s="114">
        <v>96</v>
      </c>
      <c r="I345" s="114">
        <v>98</v>
      </c>
      <c r="J345" s="114">
        <v>101</v>
      </c>
      <c r="K345" s="114">
        <v>103</v>
      </c>
      <c r="N345" s="12"/>
    </row>
    <row r="346" spans="1:14" x14ac:dyDescent="0.25">
      <c r="A346" s="111" t="s">
        <v>644</v>
      </c>
      <c r="B346" s="2" t="str">
        <f t="shared" si="14"/>
        <v>FNPD</v>
      </c>
      <c r="C346" s="2" t="str">
        <f t="shared" si="15"/>
        <v>PRCESS_CTRL_EN</v>
      </c>
      <c r="D346" s="112" t="s">
        <v>157</v>
      </c>
      <c r="E346" s="113">
        <v>109</v>
      </c>
      <c r="F346" s="114">
        <v>110</v>
      </c>
      <c r="G346" s="114">
        <v>112</v>
      </c>
      <c r="H346" s="114">
        <v>115</v>
      </c>
      <c r="I346" s="114">
        <v>118</v>
      </c>
      <c r="J346" s="114">
        <v>121</v>
      </c>
      <c r="K346" s="114">
        <v>124</v>
      </c>
      <c r="N346" s="12"/>
    </row>
    <row r="347" spans="1:14" x14ac:dyDescent="0.25">
      <c r="A347" s="111" t="s">
        <v>645</v>
      </c>
      <c r="B347" s="2" t="str">
        <f t="shared" si="14"/>
        <v>FNPD</v>
      </c>
      <c r="C347" s="2" t="str">
        <f t="shared" si="15"/>
        <v>PRCESS_CTRL_SR</v>
      </c>
      <c r="D347" s="112" t="s">
        <v>158</v>
      </c>
      <c r="E347" s="113">
        <v>149</v>
      </c>
      <c r="F347" s="114">
        <v>150</v>
      </c>
      <c r="G347" s="114">
        <v>153</v>
      </c>
      <c r="H347" s="114">
        <v>157</v>
      </c>
      <c r="I347" s="114">
        <v>160</v>
      </c>
      <c r="J347" s="114">
        <v>165</v>
      </c>
      <c r="K347" s="114">
        <v>169</v>
      </c>
      <c r="N347" s="12"/>
    </row>
    <row r="348" spans="1:14" x14ac:dyDescent="0.25">
      <c r="A348" s="111" t="s">
        <v>646</v>
      </c>
      <c r="B348" s="2" t="str">
        <f t="shared" si="14"/>
        <v>FNPD</v>
      </c>
      <c r="C348" s="2" t="str">
        <f t="shared" si="15"/>
        <v>PRJ_CTRL_LEAD</v>
      </c>
      <c r="D348" s="112" t="s">
        <v>19</v>
      </c>
      <c r="E348" s="113">
        <v>136</v>
      </c>
      <c r="F348" s="114">
        <v>137</v>
      </c>
      <c r="G348" s="114">
        <v>140</v>
      </c>
      <c r="H348" s="114">
        <v>143</v>
      </c>
      <c r="I348" s="114">
        <v>147</v>
      </c>
      <c r="J348" s="114">
        <v>150</v>
      </c>
      <c r="K348" s="114">
        <v>154</v>
      </c>
      <c r="N348" s="12"/>
    </row>
    <row r="349" spans="1:14" x14ac:dyDescent="0.25">
      <c r="A349" s="111" t="s">
        <v>817</v>
      </c>
      <c r="B349" s="2" t="str">
        <f t="shared" si="14"/>
        <v>FNPD</v>
      </c>
      <c r="C349" s="2" t="str">
        <f t="shared" si="15"/>
        <v>PRJ_CTRL_MNGR</v>
      </c>
      <c r="D349" s="112" t="s">
        <v>17</v>
      </c>
      <c r="E349" s="113">
        <v>185</v>
      </c>
      <c r="F349" s="114">
        <v>186</v>
      </c>
      <c r="G349" s="114">
        <v>190</v>
      </c>
      <c r="H349" s="114">
        <v>195</v>
      </c>
      <c r="I349" s="114">
        <v>200</v>
      </c>
      <c r="J349" s="114">
        <v>204</v>
      </c>
      <c r="K349" s="114">
        <v>210</v>
      </c>
      <c r="N349" s="12"/>
    </row>
    <row r="350" spans="1:14" x14ac:dyDescent="0.25">
      <c r="A350" s="111" t="s">
        <v>818</v>
      </c>
      <c r="B350" s="2" t="str">
        <f t="shared" si="14"/>
        <v>FNPD</v>
      </c>
      <c r="C350" s="2" t="str">
        <f t="shared" si="15"/>
        <v>PRJ_CTRL_SPCLST</v>
      </c>
      <c r="D350" s="112" t="s">
        <v>18</v>
      </c>
      <c r="E350" s="113">
        <v>114</v>
      </c>
      <c r="F350" s="114">
        <v>115</v>
      </c>
      <c r="G350" s="114">
        <v>118</v>
      </c>
      <c r="H350" s="114">
        <v>120</v>
      </c>
      <c r="I350" s="114">
        <v>124</v>
      </c>
      <c r="J350" s="114">
        <v>127</v>
      </c>
      <c r="K350" s="114">
        <v>130</v>
      </c>
      <c r="N350" s="12"/>
    </row>
    <row r="351" spans="1:14" x14ac:dyDescent="0.25">
      <c r="A351" s="111" t="s">
        <v>819</v>
      </c>
      <c r="B351" s="2" t="str">
        <f t="shared" si="14"/>
        <v>FNPD</v>
      </c>
      <c r="C351" s="2" t="str">
        <f t="shared" si="15"/>
        <v>PRJ_FINANCE</v>
      </c>
      <c r="D351" s="112" t="s">
        <v>20</v>
      </c>
      <c r="E351" s="113">
        <v>131</v>
      </c>
      <c r="F351" s="114">
        <v>132</v>
      </c>
      <c r="G351" s="114">
        <v>135</v>
      </c>
      <c r="H351" s="114">
        <v>138</v>
      </c>
      <c r="I351" s="114">
        <v>142</v>
      </c>
      <c r="J351" s="114">
        <v>145</v>
      </c>
      <c r="K351" s="114">
        <v>149</v>
      </c>
      <c r="N351" s="12"/>
    </row>
    <row r="352" spans="1:14" x14ac:dyDescent="0.25">
      <c r="A352" s="111" t="s">
        <v>820</v>
      </c>
      <c r="B352" s="2" t="str">
        <f t="shared" si="14"/>
        <v>FNPD</v>
      </c>
      <c r="C352" s="2" t="str">
        <f t="shared" si="15"/>
        <v>PRJ_MNGR</v>
      </c>
      <c r="D352" s="112" t="s">
        <v>22</v>
      </c>
      <c r="E352" s="113">
        <v>155</v>
      </c>
      <c r="F352" s="114">
        <v>157</v>
      </c>
      <c r="G352" s="114">
        <v>160</v>
      </c>
      <c r="H352" s="114">
        <v>164</v>
      </c>
      <c r="I352" s="114">
        <v>168</v>
      </c>
      <c r="J352" s="114">
        <v>172</v>
      </c>
      <c r="K352" s="114">
        <v>176</v>
      </c>
      <c r="N352" s="12"/>
    </row>
    <row r="353" spans="1:14" x14ac:dyDescent="0.25">
      <c r="A353" s="111" t="s">
        <v>821</v>
      </c>
      <c r="B353" s="2" t="str">
        <f t="shared" si="14"/>
        <v>FNPD</v>
      </c>
      <c r="C353" s="2" t="str">
        <f t="shared" si="15"/>
        <v>PRJ_MNGR_EXC</v>
      </c>
      <c r="D353" s="112" t="s">
        <v>21</v>
      </c>
      <c r="E353" s="113">
        <v>293</v>
      </c>
      <c r="F353" s="114">
        <v>295</v>
      </c>
      <c r="G353" s="114">
        <v>301</v>
      </c>
      <c r="H353" s="114">
        <v>309</v>
      </c>
      <c r="I353" s="114">
        <v>317</v>
      </c>
      <c r="J353" s="114">
        <v>325</v>
      </c>
      <c r="K353" s="114">
        <v>333</v>
      </c>
      <c r="N353" s="12"/>
    </row>
    <row r="354" spans="1:14" x14ac:dyDescent="0.25">
      <c r="A354" s="111" t="s">
        <v>822</v>
      </c>
      <c r="B354" s="2" t="str">
        <f t="shared" si="14"/>
        <v>FNPD</v>
      </c>
      <c r="C354" s="2" t="str">
        <f t="shared" si="15"/>
        <v>PRJ_MNGR_SR</v>
      </c>
      <c r="D354" s="112" t="s">
        <v>23</v>
      </c>
      <c r="E354" s="113">
        <v>235</v>
      </c>
      <c r="F354" s="114">
        <v>236</v>
      </c>
      <c r="G354" s="114">
        <v>241</v>
      </c>
      <c r="H354" s="114">
        <v>247</v>
      </c>
      <c r="I354" s="114">
        <v>253</v>
      </c>
      <c r="J354" s="114">
        <v>260</v>
      </c>
      <c r="K354" s="114">
        <v>266</v>
      </c>
      <c r="N354" s="12"/>
    </row>
    <row r="355" spans="1:14" x14ac:dyDescent="0.25">
      <c r="A355" s="111" t="s">
        <v>823</v>
      </c>
      <c r="B355" s="2" t="str">
        <f t="shared" si="14"/>
        <v>FNPD</v>
      </c>
      <c r="C355" s="2" t="str">
        <f t="shared" si="15"/>
        <v>PRJ_SPPRT</v>
      </c>
      <c r="D355" s="112" t="s">
        <v>24</v>
      </c>
      <c r="E355" s="113">
        <v>136</v>
      </c>
      <c r="F355" s="114">
        <v>137</v>
      </c>
      <c r="G355" s="114">
        <v>140</v>
      </c>
      <c r="H355" s="114">
        <v>143</v>
      </c>
      <c r="I355" s="114">
        <v>147</v>
      </c>
      <c r="J355" s="114">
        <v>150</v>
      </c>
      <c r="K355" s="114">
        <v>154</v>
      </c>
      <c r="N355" s="12"/>
    </row>
    <row r="356" spans="1:14" x14ac:dyDescent="0.25">
      <c r="A356" s="111" t="s">
        <v>824</v>
      </c>
      <c r="B356" s="2" t="str">
        <f t="shared" si="14"/>
        <v>FNPD</v>
      </c>
      <c r="C356" s="2" t="str">
        <f t="shared" si="15"/>
        <v>PROCUREMENT</v>
      </c>
      <c r="D356" s="112" t="s">
        <v>25</v>
      </c>
      <c r="E356" s="113">
        <v>112</v>
      </c>
      <c r="F356" s="114">
        <v>113</v>
      </c>
      <c r="G356" s="114">
        <v>115</v>
      </c>
      <c r="H356" s="114">
        <v>118</v>
      </c>
      <c r="I356" s="114">
        <v>121</v>
      </c>
      <c r="J356" s="114">
        <v>124</v>
      </c>
      <c r="K356" s="114">
        <v>127</v>
      </c>
      <c r="N356" s="12"/>
    </row>
    <row r="357" spans="1:14" x14ac:dyDescent="0.25">
      <c r="A357" s="111" t="s">
        <v>825</v>
      </c>
      <c r="B357" s="2" t="str">
        <f t="shared" si="14"/>
        <v>FNPD</v>
      </c>
      <c r="C357" s="2" t="str">
        <f t="shared" si="15"/>
        <v>PT_EXP_PHYST</v>
      </c>
      <c r="D357" s="112" t="s">
        <v>59</v>
      </c>
      <c r="E357" s="113">
        <v>137</v>
      </c>
      <c r="F357" s="114">
        <v>138</v>
      </c>
      <c r="G357" s="114">
        <v>141</v>
      </c>
      <c r="H357" s="114">
        <v>144</v>
      </c>
      <c r="I357" s="114">
        <v>148</v>
      </c>
      <c r="J357" s="114">
        <v>152</v>
      </c>
      <c r="K357" s="114">
        <v>156</v>
      </c>
      <c r="N357" s="12"/>
    </row>
    <row r="358" spans="1:14" x14ac:dyDescent="0.25">
      <c r="A358" s="111" t="s">
        <v>826</v>
      </c>
      <c r="B358" s="2" t="str">
        <f t="shared" si="14"/>
        <v>FNPD</v>
      </c>
      <c r="C358" s="2" t="str">
        <f t="shared" si="15"/>
        <v>PT_EXP_RA</v>
      </c>
      <c r="D358" s="112" t="s">
        <v>54</v>
      </c>
      <c r="E358" s="113">
        <v>91</v>
      </c>
      <c r="F358" s="114">
        <v>92</v>
      </c>
      <c r="G358" s="114">
        <v>93</v>
      </c>
      <c r="H358" s="114">
        <v>96</v>
      </c>
      <c r="I358" s="114">
        <v>98</v>
      </c>
      <c r="J358" s="114">
        <v>101</v>
      </c>
      <c r="K358" s="114">
        <v>103</v>
      </c>
      <c r="N358" s="12"/>
    </row>
    <row r="359" spans="1:14" x14ac:dyDescent="0.25">
      <c r="A359" s="111" t="s">
        <v>827</v>
      </c>
      <c r="B359" s="2" t="str">
        <f t="shared" si="14"/>
        <v>FNPD</v>
      </c>
      <c r="C359" s="2" t="str">
        <f t="shared" si="15"/>
        <v>PT_THY_PHYST</v>
      </c>
      <c r="D359" s="112" t="s">
        <v>222</v>
      </c>
      <c r="E359" s="113">
        <v>162</v>
      </c>
      <c r="F359" s="114">
        <v>164</v>
      </c>
      <c r="G359" s="114">
        <v>167</v>
      </c>
      <c r="H359" s="114">
        <v>171</v>
      </c>
      <c r="I359" s="114">
        <v>175</v>
      </c>
      <c r="J359" s="114">
        <v>180</v>
      </c>
      <c r="K359" s="114">
        <v>184</v>
      </c>
      <c r="N359" s="12"/>
    </row>
    <row r="360" spans="1:14" x14ac:dyDescent="0.25">
      <c r="A360" s="111" t="s">
        <v>828</v>
      </c>
      <c r="B360" s="2" t="str">
        <f t="shared" si="14"/>
        <v>FNPD</v>
      </c>
      <c r="C360" s="2" t="str">
        <f t="shared" si="15"/>
        <v>PT_THY_RA</v>
      </c>
      <c r="D360" s="112" t="s">
        <v>55</v>
      </c>
      <c r="E360" s="113">
        <v>91</v>
      </c>
      <c r="F360" s="114">
        <v>92</v>
      </c>
      <c r="G360" s="114">
        <v>93</v>
      </c>
      <c r="H360" s="114">
        <v>96</v>
      </c>
      <c r="I360" s="114">
        <v>98</v>
      </c>
      <c r="J360" s="114">
        <v>101</v>
      </c>
      <c r="K360" s="114">
        <v>103</v>
      </c>
      <c r="N360" s="12"/>
    </row>
    <row r="361" spans="1:14" x14ac:dyDescent="0.25">
      <c r="A361" s="111" t="s">
        <v>829</v>
      </c>
      <c r="B361" s="2" t="str">
        <f t="shared" si="14"/>
        <v>FNPD</v>
      </c>
      <c r="C361" s="2" t="str">
        <f t="shared" si="15"/>
        <v>RAD_PRTECTON</v>
      </c>
      <c r="D361" s="112" t="s">
        <v>160</v>
      </c>
      <c r="E361" s="113">
        <v>120</v>
      </c>
      <c r="F361" s="114">
        <v>121</v>
      </c>
      <c r="G361" s="114">
        <v>124</v>
      </c>
      <c r="H361" s="114">
        <v>127</v>
      </c>
      <c r="I361" s="114">
        <v>130</v>
      </c>
      <c r="J361" s="114">
        <v>133</v>
      </c>
      <c r="K361" s="114">
        <v>137</v>
      </c>
      <c r="N361" s="12"/>
    </row>
    <row r="362" spans="1:14" x14ac:dyDescent="0.25">
      <c r="A362" s="111" t="s">
        <v>830</v>
      </c>
      <c r="B362" s="2" t="str">
        <f t="shared" si="14"/>
        <v>FNPD</v>
      </c>
      <c r="C362" s="2" t="str">
        <f t="shared" si="15"/>
        <v>SAFETY</v>
      </c>
      <c r="D362" s="112" t="s">
        <v>161</v>
      </c>
      <c r="E362" s="113">
        <v>130</v>
      </c>
      <c r="F362" s="114">
        <v>131</v>
      </c>
      <c r="G362" s="114">
        <v>134</v>
      </c>
      <c r="H362" s="114">
        <v>137</v>
      </c>
      <c r="I362" s="114">
        <v>140</v>
      </c>
      <c r="J362" s="114">
        <v>144</v>
      </c>
      <c r="K362" s="114">
        <v>147</v>
      </c>
      <c r="N362" s="12"/>
    </row>
    <row r="363" spans="1:14" x14ac:dyDescent="0.25">
      <c r="A363" s="111" t="s">
        <v>831</v>
      </c>
      <c r="B363" s="2" t="str">
        <f t="shared" si="14"/>
        <v>FNPD</v>
      </c>
      <c r="C363" s="2" t="str">
        <f t="shared" si="15"/>
        <v>SYSTM_ADMIN</v>
      </c>
      <c r="D363" s="112" t="s">
        <v>50</v>
      </c>
      <c r="E363" s="113">
        <v>117</v>
      </c>
      <c r="F363" s="114">
        <v>118</v>
      </c>
      <c r="G363" s="114">
        <v>120</v>
      </c>
      <c r="H363" s="114">
        <v>123</v>
      </c>
      <c r="I363" s="114">
        <v>126</v>
      </c>
      <c r="J363" s="114">
        <v>129</v>
      </c>
      <c r="K363" s="114">
        <v>132</v>
      </c>
      <c r="N363" s="12"/>
    </row>
    <row r="364" spans="1:14" x14ac:dyDescent="0.25">
      <c r="A364" s="111" t="s">
        <v>832</v>
      </c>
      <c r="B364" s="2" t="str">
        <f t="shared" si="14"/>
        <v>FNPD</v>
      </c>
      <c r="C364" s="2" t="str">
        <f t="shared" si="15"/>
        <v>TRAINING</v>
      </c>
      <c r="D364" s="112" t="s">
        <v>16</v>
      </c>
      <c r="E364" s="113">
        <v>122</v>
      </c>
      <c r="F364" s="114">
        <v>123</v>
      </c>
      <c r="G364" s="114">
        <v>125</v>
      </c>
      <c r="H364" s="114">
        <v>129</v>
      </c>
      <c r="I364" s="114">
        <v>132</v>
      </c>
      <c r="J364" s="114">
        <v>135</v>
      </c>
      <c r="K364" s="114">
        <v>138</v>
      </c>
      <c r="N364" s="12"/>
    </row>
    <row r="365" spans="1:14" x14ac:dyDescent="0.25">
      <c r="A365" s="111" t="s">
        <v>833</v>
      </c>
      <c r="B365" s="2" t="str">
        <f t="shared" si="14"/>
        <v>FNPD</v>
      </c>
      <c r="C365" s="2" t="str">
        <f t="shared" si="15"/>
        <v>U_GENERAL_ESH</v>
      </c>
      <c r="D365" s="112" t="s">
        <v>163</v>
      </c>
      <c r="E365" s="113">
        <v>0</v>
      </c>
      <c r="F365" s="114">
        <v>0</v>
      </c>
      <c r="G365" s="114">
        <v>0</v>
      </c>
      <c r="H365" s="114">
        <v>0</v>
      </c>
      <c r="I365" s="114">
        <v>0</v>
      </c>
      <c r="J365" s="114">
        <v>0</v>
      </c>
      <c r="K365" s="114">
        <v>0</v>
      </c>
      <c r="N365" s="12"/>
    </row>
    <row r="366" spans="1:14" x14ac:dyDescent="0.25">
      <c r="A366" s="111" t="s">
        <v>834</v>
      </c>
      <c r="B366" s="2" t="str">
        <f t="shared" si="14"/>
        <v>FNPD</v>
      </c>
      <c r="C366" s="2" t="str">
        <f t="shared" si="15"/>
        <v>U_PA_EXP_PHYST</v>
      </c>
      <c r="D366" s="112" t="s">
        <v>66</v>
      </c>
      <c r="E366" s="113">
        <v>0</v>
      </c>
      <c r="F366" s="114">
        <v>0</v>
      </c>
      <c r="G366" s="114">
        <v>0</v>
      </c>
      <c r="H366" s="114">
        <v>0</v>
      </c>
      <c r="I366" s="114">
        <v>0</v>
      </c>
      <c r="J366" s="114">
        <v>0</v>
      </c>
      <c r="K366" s="114">
        <v>0</v>
      </c>
      <c r="N366" s="12"/>
    </row>
    <row r="367" spans="1:14" x14ac:dyDescent="0.25">
      <c r="A367" s="111" t="s">
        <v>835</v>
      </c>
      <c r="B367" s="2" t="str">
        <f t="shared" si="14"/>
        <v>FNPD</v>
      </c>
      <c r="C367" s="2" t="str">
        <f t="shared" si="15"/>
        <v>U_PA_EXP_RA</v>
      </c>
      <c r="D367" s="112" t="s">
        <v>805</v>
      </c>
      <c r="E367" s="113">
        <v>0</v>
      </c>
      <c r="F367" s="114">
        <v>0</v>
      </c>
      <c r="G367" s="114">
        <v>0</v>
      </c>
      <c r="H367" s="114">
        <v>0</v>
      </c>
      <c r="I367" s="114">
        <v>0</v>
      </c>
      <c r="J367" s="114">
        <v>0</v>
      </c>
      <c r="K367" s="114">
        <v>0</v>
      </c>
      <c r="N367" s="12"/>
    </row>
    <row r="368" spans="1:14" x14ac:dyDescent="0.25">
      <c r="A368" s="111" t="s">
        <v>836</v>
      </c>
      <c r="B368" s="2" t="str">
        <f t="shared" si="14"/>
        <v>FNPD</v>
      </c>
      <c r="C368" s="2" t="str">
        <f t="shared" si="15"/>
        <v>U_PA_THY_PHYST</v>
      </c>
      <c r="D368" s="112" t="s">
        <v>124</v>
      </c>
      <c r="E368" s="113">
        <v>0</v>
      </c>
      <c r="F368" s="114">
        <v>0</v>
      </c>
      <c r="G368" s="114">
        <v>0</v>
      </c>
      <c r="H368" s="114">
        <v>0</v>
      </c>
      <c r="I368" s="114">
        <v>0</v>
      </c>
      <c r="J368" s="114">
        <v>0</v>
      </c>
      <c r="K368" s="114">
        <v>0</v>
      </c>
      <c r="N368" s="12"/>
    </row>
    <row r="369" spans="1:14" x14ac:dyDescent="0.25">
      <c r="A369" s="111" t="s">
        <v>837</v>
      </c>
      <c r="B369" s="2" t="str">
        <f t="shared" si="14"/>
        <v>FNPD</v>
      </c>
      <c r="C369" s="2" t="str">
        <f t="shared" si="15"/>
        <v>U_PA_THY_RA</v>
      </c>
      <c r="D369" s="112" t="s">
        <v>64</v>
      </c>
      <c r="E369" s="113">
        <v>0</v>
      </c>
      <c r="F369" s="114">
        <v>0</v>
      </c>
      <c r="G369" s="114">
        <v>0</v>
      </c>
      <c r="H369" s="114">
        <v>0</v>
      </c>
      <c r="I369" s="114">
        <v>0</v>
      </c>
      <c r="J369" s="114">
        <v>0</v>
      </c>
      <c r="K369" s="114">
        <v>0</v>
      </c>
      <c r="N369" s="12"/>
    </row>
    <row r="370" spans="1:14" x14ac:dyDescent="0.25">
      <c r="A370" s="111" t="s">
        <v>838</v>
      </c>
      <c r="B370" s="2" t="str">
        <f t="shared" si="14"/>
        <v>FNPD</v>
      </c>
      <c r="C370" s="2" t="str">
        <f t="shared" si="15"/>
        <v>U_PROCUREMENT</v>
      </c>
      <c r="D370" s="112" t="s">
        <v>26</v>
      </c>
      <c r="E370" s="113">
        <v>0</v>
      </c>
      <c r="F370" s="114">
        <v>0</v>
      </c>
      <c r="G370" s="114">
        <v>0</v>
      </c>
      <c r="H370" s="114">
        <v>0</v>
      </c>
      <c r="I370" s="114">
        <v>0</v>
      </c>
      <c r="J370" s="114">
        <v>0</v>
      </c>
      <c r="K370" s="114">
        <v>0</v>
      </c>
      <c r="N370" s="12"/>
    </row>
    <row r="371" spans="1:14" x14ac:dyDescent="0.25">
      <c r="A371" s="111" t="s">
        <v>839</v>
      </c>
      <c r="B371" s="2" t="str">
        <f t="shared" si="14"/>
        <v>FNPD</v>
      </c>
      <c r="C371" s="2" t="str">
        <f t="shared" si="15"/>
        <v>U_PT_EXP_PHYST</v>
      </c>
      <c r="D371" s="112" t="s">
        <v>65</v>
      </c>
      <c r="E371" s="113">
        <v>0</v>
      </c>
      <c r="F371" s="114">
        <v>0</v>
      </c>
      <c r="G371" s="114">
        <v>0</v>
      </c>
      <c r="H371" s="114">
        <v>0</v>
      </c>
      <c r="I371" s="114">
        <v>0</v>
      </c>
      <c r="J371" s="114">
        <v>0</v>
      </c>
      <c r="K371" s="114">
        <v>0</v>
      </c>
      <c r="N371" s="12"/>
    </row>
    <row r="372" spans="1:14" x14ac:dyDescent="0.25">
      <c r="A372" s="111" t="s">
        <v>840</v>
      </c>
      <c r="B372" s="2" t="str">
        <f t="shared" si="14"/>
        <v>FNPD</v>
      </c>
      <c r="C372" s="2" t="str">
        <f t="shared" si="15"/>
        <v>U_PT_EXP_RA</v>
      </c>
      <c r="D372" s="112" t="s">
        <v>806</v>
      </c>
      <c r="E372" s="113">
        <v>0</v>
      </c>
      <c r="F372" s="114">
        <v>0</v>
      </c>
      <c r="G372" s="114">
        <v>0</v>
      </c>
      <c r="H372" s="114">
        <v>0</v>
      </c>
      <c r="I372" s="114">
        <v>0</v>
      </c>
      <c r="J372" s="114">
        <v>0</v>
      </c>
      <c r="K372" s="114">
        <v>0</v>
      </c>
      <c r="N372" s="12"/>
    </row>
    <row r="373" spans="1:14" x14ac:dyDescent="0.25">
      <c r="A373" s="111" t="s">
        <v>670</v>
      </c>
      <c r="B373" s="2" t="str">
        <f t="shared" si="14"/>
        <v>FNPD</v>
      </c>
      <c r="C373" s="2" t="str">
        <f t="shared" si="15"/>
        <v>U_PT_THY_PHYST</v>
      </c>
      <c r="D373" s="112" t="s">
        <v>223</v>
      </c>
      <c r="E373" s="113">
        <v>0</v>
      </c>
      <c r="F373" s="114">
        <v>0</v>
      </c>
      <c r="G373" s="114">
        <v>0</v>
      </c>
      <c r="H373" s="114">
        <v>0</v>
      </c>
      <c r="I373" s="114">
        <v>0</v>
      </c>
      <c r="J373" s="114">
        <v>0</v>
      </c>
      <c r="K373" s="114">
        <v>0</v>
      </c>
      <c r="N373" s="12"/>
    </row>
    <row r="374" spans="1:14" x14ac:dyDescent="0.25">
      <c r="A374" s="111" t="s">
        <v>671</v>
      </c>
      <c r="B374" s="2" t="str">
        <f t="shared" si="14"/>
        <v>FNPD</v>
      </c>
      <c r="C374" s="2" t="str">
        <f t="shared" si="15"/>
        <v>U_PT_THY_RA</v>
      </c>
      <c r="D374" s="112" t="s">
        <v>63</v>
      </c>
      <c r="E374" s="113">
        <v>0</v>
      </c>
      <c r="F374" s="114">
        <v>0</v>
      </c>
      <c r="G374" s="114">
        <v>0</v>
      </c>
      <c r="H374" s="114">
        <v>0</v>
      </c>
      <c r="I374" s="114">
        <v>0</v>
      </c>
      <c r="J374" s="114">
        <v>0</v>
      </c>
      <c r="K374" s="114">
        <v>0</v>
      </c>
      <c r="N374" s="12"/>
    </row>
    <row r="375" spans="1:14" x14ac:dyDescent="0.25">
      <c r="A375" s="111" t="s">
        <v>672</v>
      </c>
      <c r="B375" s="2" t="str">
        <f t="shared" si="14"/>
        <v>FNPD</v>
      </c>
      <c r="C375" s="2" t="str">
        <f t="shared" si="15"/>
        <v>U_RAD_PRTECTON</v>
      </c>
      <c r="D375" s="112" t="s">
        <v>164</v>
      </c>
      <c r="E375" s="113">
        <v>0</v>
      </c>
      <c r="F375" s="114">
        <v>0</v>
      </c>
      <c r="G375" s="114">
        <v>0</v>
      </c>
      <c r="H375" s="114">
        <v>0</v>
      </c>
      <c r="I375" s="114">
        <v>0</v>
      </c>
      <c r="J375" s="114">
        <v>0</v>
      </c>
      <c r="K375" s="114">
        <v>0</v>
      </c>
      <c r="N375" s="12"/>
    </row>
    <row r="376" spans="1:14" x14ac:dyDescent="0.25">
      <c r="A376" s="111" t="s">
        <v>673</v>
      </c>
      <c r="B376" s="2" t="str">
        <f t="shared" si="14"/>
        <v>FNPD</v>
      </c>
      <c r="C376" s="2" t="str">
        <f t="shared" si="15"/>
        <v>U_SAFETY</v>
      </c>
      <c r="D376" s="112" t="s">
        <v>165</v>
      </c>
      <c r="E376" s="113">
        <v>0</v>
      </c>
      <c r="F376" s="114">
        <v>0</v>
      </c>
      <c r="G376" s="114">
        <v>0</v>
      </c>
      <c r="H376" s="114">
        <v>0</v>
      </c>
      <c r="I376" s="114">
        <v>0</v>
      </c>
      <c r="J376" s="114">
        <v>0</v>
      </c>
      <c r="K376" s="114">
        <v>0</v>
      </c>
      <c r="N376" s="12"/>
    </row>
    <row r="377" spans="1:14" x14ac:dyDescent="0.25">
      <c r="A377" s="111" t="s">
        <v>675</v>
      </c>
      <c r="B377" s="2" t="str">
        <f t="shared" si="14"/>
        <v>FNTD</v>
      </c>
      <c r="C377" s="2" t="str">
        <f t="shared" si="15"/>
        <v>AC_EXP_PHYST</v>
      </c>
      <c r="D377" s="112" t="s">
        <v>61</v>
      </c>
      <c r="E377" s="113">
        <v>158</v>
      </c>
      <c r="F377" s="114">
        <v>160</v>
      </c>
      <c r="G377" s="114">
        <v>163</v>
      </c>
      <c r="H377" s="114">
        <v>167</v>
      </c>
      <c r="I377" s="114">
        <v>171</v>
      </c>
      <c r="J377" s="114">
        <v>175</v>
      </c>
      <c r="K377" s="114">
        <v>180</v>
      </c>
      <c r="N377" s="12"/>
    </row>
    <row r="378" spans="1:14" x14ac:dyDescent="0.25">
      <c r="A378" s="111" t="s">
        <v>676</v>
      </c>
      <c r="B378" s="2" t="str">
        <f t="shared" si="14"/>
        <v>FNTD</v>
      </c>
      <c r="C378" s="2" t="str">
        <f t="shared" si="15"/>
        <v>AC_EXP_RA</v>
      </c>
      <c r="D378" s="112" t="s">
        <v>53</v>
      </c>
      <c r="E378" s="113">
        <v>96</v>
      </c>
      <c r="F378" s="114">
        <v>97</v>
      </c>
      <c r="G378" s="114">
        <v>99</v>
      </c>
      <c r="H378" s="114">
        <v>101</v>
      </c>
      <c r="I378" s="114">
        <v>104</v>
      </c>
      <c r="J378" s="114">
        <v>106</v>
      </c>
      <c r="K378" s="114">
        <v>109</v>
      </c>
      <c r="N378" s="12"/>
    </row>
    <row r="379" spans="1:14" x14ac:dyDescent="0.25">
      <c r="A379" s="111" t="s">
        <v>677</v>
      </c>
      <c r="B379" s="2" t="str">
        <f t="shared" si="14"/>
        <v>FNTD</v>
      </c>
      <c r="C379" s="2" t="str">
        <f t="shared" si="15"/>
        <v>AC_THY_PHYST</v>
      </c>
      <c r="D379" s="112" t="s">
        <v>60</v>
      </c>
      <c r="E379" s="113">
        <v>174</v>
      </c>
      <c r="F379" s="114">
        <v>175</v>
      </c>
      <c r="G379" s="114">
        <v>179</v>
      </c>
      <c r="H379" s="114">
        <v>183</v>
      </c>
      <c r="I379" s="114">
        <v>188</v>
      </c>
      <c r="J379" s="114">
        <v>192</v>
      </c>
      <c r="K379" s="114">
        <v>197</v>
      </c>
      <c r="N379" s="12"/>
    </row>
    <row r="380" spans="1:14" x14ac:dyDescent="0.25">
      <c r="A380" s="111" t="s">
        <v>678</v>
      </c>
      <c r="B380" s="2" t="str">
        <f t="shared" si="14"/>
        <v>FNTD</v>
      </c>
      <c r="C380" s="2" t="str">
        <f t="shared" si="15"/>
        <v>AC_THY_RA</v>
      </c>
      <c r="D380" s="112" t="s">
        <v>52</v>
      </c>
      <c r="E380" s="113">
        <v>96</v>
      </c>
      <c r="F380" s="114">
        <v>97</v>
      </c>
      <c r="G380" s="114">
        <v>99</v>
      </c>
      <c r="H380" s="114">
        <v>101</v>
      </c>
      <c r="I380" s="114">
        <v>104</v>
      </c>
      <c r="J380" s="114">
        <v>106</v>
      </c>
      <c r="K380" s="114">
        <v>109</v>
      </c>
      <c r="N380" s="12"/>
    </row>
    <row r="381" spans="1:14" x14ac:dyDescent="0.25">
      <c r="A381" s="111" t="s">
        <v>674</v>
      </c>
      <c r="B381" s="2" t="str">
        <f t="shared" si="14"/>
        <v>FNTD</v>
      </c>
      <c r="C381" s="2" t="str">
        <f t="shared" si="15"/>
        <v>ACCOUNTANT</v>
      </c>
      <c r="D381" s="112" t="s">
        <v>11</v>
      </c>
      <c r="E381" s="113">
        <v>128</v>
      </c>
      <c r="F381" s="114">
        <v>129</v>
      </c>
      <c r="G381" s="114">
        <v>131</v>
      </c>
      <c r="H381" s="114">
        <v>134</v>
      </c>
      <c r="I381" s="114">
        <v>138</v>
      </c>
      <c r="J381" s="114">
        <v>141</v>
      </c>
      <c r="K381" s="114">
        <v>145</v>
      </c>
      <c r="N381" s="12"/>
    </row>
    <row r="382" spans="1:14" x14ac:dyDescent="0.25">
      <c r="A382" s="111" t="s">
        <v>679</v>
      </c>
      <c r="B382" s="2" t="str">
        <f t="shared" si="14"/>
        <v>FNTD</v>
      </c>
      <c r="C382" s="2" t="str">
        <f t="shared" si="15"/>
        <v>ADMIN_SPPRT</v>
      </c>
      <c r="D382" s="112" t="s">
        <v>14</v>
      </c>
      <c r="E382" s="113">
        <v>78</v>
      </c>
      <c r="F382" s="114">
        <v>79</v>
      </c>
      <c r="G382" s="114">
        <v>80</v>
      </c>
      <c r="H382" s="114">
        <v>82</v>
      </c>
      <c r="I382" s="114">
        <v>85</v>
      </c>
      <c r="J382" s="114">
        <v>87</v>
      </c>
      <c r="K382" s="114">
        <v>89</v>
      </c>
      <c r="N382" s="12"/>
    </row>
    <row r="383" spans="1:14" x14ac:dyDescent="0.25">
      <c r="A383" s="111" t="s">
        <v>680</v>
      </c>
      <c r="B383" s="2" t="str">
        <f t="shared" si="14"/>
        <v>FNTD</v>
      </c>
      <c r="C383" s="2" t="str">
        <f t="shared" si="15"/>
        <v>APDEV_SYSTMAYST</v>
      </c>
      <c r="D383" s="112" t="s">
        <v>169</v>
      </c>
      <c r="E383" s="113">
        <v>145</v>
      </c>
      <c r="F383" s="114">
        <v>146</v>
      </c>
      <c r="G383" s="114">
        <v>149</v>
      </c>
      <c r="H383" s="114">
        <v>153</v>
      </c>
      <c r="I383" s="114">
        <v>157</v>
      </c>
      <c r="J383" s="114">
        <v>161</v>
      </c>
      <c r="K383" s="114">
        <v>165</v>
      </c>
      <c r="N383" s="12"/>
    </row>
    <row r="384" spans="1:14" x14ac:dyDescent="0.25">
      <c r="A384" s="111" t="s">
        <v>681</v>
      </c>
      <c r="B384" s="2" t="str">
        <f t="shared" si="14"/>
        <v>FNTD</v>
      </c>
      <c r="C384" s="2" t="str">
        <f t="shared" si="15"/>
        <v>ASIC_DESIGN_EN</v>
      </c>
      <c r="D384" s="112" t="s">
        <v>27</v>
      </c>
      <c r="E384" s="113">
        <v>145</v>
      </c>
      <c r="F384" s="114">
        <v>147</v>
      </c>
      <c r="G384" s="114">
        <v>150</v>
      </c>
      <c r="H384" s="114">
        <v>153</v>
      </c>
      <c r="I384" s="114">
        <v>157</v>
      </c>
      <c r="J384" s="114">
        <v>161</v>
      </c>
      <c r="K384" s="114">
        <v>165</v>
      </c>
      <c r="N384" s="12"/>
    </row>
    <row r="385" spans="1:14" x14ac:dyDescent="0.25">
      <c r="A385" s="111" t="s">
        <v>682</v>
      </c>
      <c r="B385" s="2" t="str">
        <f t="shared" si="14"/>
        <v>FNTD</v>
      </c>
      <c r="C385" s="2" t="str">
        <f t="shared" si="15"/>
        <v>ASIC_DESIGN_SR</v>
      </c>
      <c r="D385" s="112" t="s">
        <v>28</v>
      </c>
      <c r="E385" s="113">
        <v>205</v>
      </c>
      <c r="F385" s="114">
        <v>206</v>
      </c>
      <c r="G385" s="114">
        <v>210</v>
      </c>
      <c r="H385" s="114">
        <v>216</v>
      </c>
      <c r="I385" s="114">
        <v>221</v>
      </c>
      <c r="J385" s="114">
        <v>227</v>
      </c>
      <c r="K385" s="114">
        <v>232</v>
      </c>
      <c r="N385" s="12"/>
    </row>
    <row r="386" spans="1:14" x14ac:dyDescent="0.25">
      <c r="A386" s="111" t="s">
        <v>683</v>
      </c>
      <c r="B386" s="2" t="str">
        <f t="shared" si="14"/>
        <v>FNTD</v>
      </c>
      <c r="C386" s="2" t="str">
        <f t="shared" si="15"/>
        <v>CHEMIST</v>
      </c>
      <c r="D386" s="112" t="s">
        <v>123</v>
      </c>
      <c r="E386" s="113">
        <v>106</v>
      </c>
      <c r="F386" s="114">
        <v>107</v>
      </c>
      <c r="G386" s="114">
        <v>109</v>
      </c>
      <c r="H386" s="114">
        <v>112</v>
      </c>
      <c r="I386" s="114">
        <v>115</v>
      </c>
      <c r="J386" s="114">
        <v>118</v>
      </c>
      <c r="K386" s="114">
        <v>121</v>
      </c>
      <c r="N386" s="12"/>
    </row>
    <row r="387" spans="1:14" x14ac:dyDescent="0.25">
      <c r="A387" s="111" t="s">
        <v>684</v>
      </c>
      <c r="B387" s="2" t="str">
        <f t="shared" si="14"/>
        <v>FNTD</v>
      </c>
      <c r="C387" s="2" t="str">
        <f t="shared" si="15"/>
        <v>CLERICAL</v>
      </c>
      <c r="D387" s="112" t="s">
        <v>12</v>
      </c>
      <c r="E387" s="113">
        <v>70</v>
      </c>
      <c r="F387" s="114">
        <v>71</v>
      </c>
      <c r="G387" s="114">
        <v>72</v>
      </c>
      <c r="H387" s="114">
        <v>74</v>
      </c>
      <c r="I387" s="114">
        <v>76</v>
      </c>
      <c r="J387" s="114">
        <v>78</v>
      </c>
      <c r="K387" s="114">
        <v>80</v>
      </c>
      <c r="N387" s="12"/>
    </row>
    <row r="388" spans="1:14" x14ac:dyDescent="0.25">
      <c r="A388" s="111" t="s">
        <v>685</v>
      </c>
      <c r="B388" s="2" t="str">
        <f t="shared" ref="B388:B451" si="16">LEFT($A388,FIND("_",$A388)-1)</f>
        <v>FNTD</v>
      </c>
      <c r="C388" s="2" t="str">
        <f t="shared" ref="C388:C451" si="17">RIGHT($A388,(LEN($A388)-FIND("_",$A388)))</f>
        <v>CONST_COORDNATR</v>
      </c>
      <c r="D388" s="112" t="s">
        <v>167</v>
      </c>
      <c r="E388" s="113">
        <v>136</v>
      </c>
      <c r="F388" s="114">
        <v>137</v>
      </c>
      <c r="G388" s="114">
        <v>139</v>
      </c>
      <c r="H388" s="114">
        <v>143</v>
      </c>
      <c r="I388" s="114">
        <v>146</v>
      </c>
      <c r="J388" s="114">
        <v>150</v>
      </c>
      <c r="K388" s="114">
        <v>154</v>
      </c>
      <c r="N388" s="12"/>
    </row>
    <row r="389" spans="1:14" x14ac:dyDescent="0.25">
      <c r="A389" s="111" t="s">
        <v>686</v>
      </c>
      <c r="B389" s="2" t="str">
        <f t="shared" si="16"/>
        <v>FNTD</v>
      </c>
      <c r="C389" s="2" t="str">
        <f t="shared" si="17"/>
        <v>CONST_MNGR</v>
      </c>
      <c r="D389" s="112" t="s">
        <v>129</v>
      </c>
      <c r="E389" s="113">
        <v>136</v>
      </c>
      <c r="F389" s="114">
        <v>137</v>
      </c>
      <c r="G389" s="114">
        <v>139</v>
      </c>
      <c r="H389" s="114">
        <v>143</v>
      </c>
      <c r="I389" s="114">
        <v>146</v>
      </c>
      <c r="J389" s="114">
        <v>150</v>
      </c>
      <c r="K389" s="114">
        <v>154</v>
      </c>
      <c r="N389" s="12"/>
    </row>
    <row r="390" spans="1:14" x14ac:dyDescent="0.25">
      <c r="A390" s="111" t="s">
        <v>687</v>
      </c>
      <c r="B390" s="2" t="str">
        <f t="shared" si="16"/>
        <v>FNTD</v>
      </c>
      <c r="C390" s="2" t="str">
        <f t="shared" si="17"/>
        <v>CRYO_DESIGNER</v>
      </c>
      <c r="D390" s="112" t="s">
        <v>67</v>
      </c>
      <c r="E390" s="113">
        <v>103</v>
      </c>
      <c r="F390" s="114">
        <v>104</v>
      </c>
      <c r="G390" s="114">
        <v>106</v>
      </c>
      <c r="H390" s="114">
        <v>109</v>
      </c>
      <c r="I390" s="114">
        <v>111</v>
      </c>
      <c r="J390" s="114">
        <v>114</v>
      </c>
      <c r="K390" s="114">
        <v>117</v>
      </c>
      <c r="N390" s="12"/>
    </row>
    <row r="391" spans="1:14" x14ac:dyDescent="0.25">
      <c r="A391" s="111" t="s">
        <v>688</v>
      </c>
      <c r="B391" s="2" t="str">
        <f t="shared" si="16"/>
        <v>FNTD</v>
      </c>
      <c r="C391" s="2" t="str">
        <f t="shared" si="17"/>
        <v>CRYO_EN</v>
      </c>
      <c r="D391" s="112" t="s">
        <v>40</v>
      </c>
      <c r="E391" s="113">
        <v>150</v>
      </c>
      <c r="F391" s="114">
        <v>151</v>
      </c>
      <c r="G391" s="114">
        <v>154</v>
      </c>
      <c r="H391" s="114">
        <v>158</v>
      </c>
      <c r="I391" s="114">
        <v>162</v>
      </c>
      <c r="J391" s="114">
        <v>166</v>
      </c>
      <c r="K391" s="114">
        <v>170</v>
      </c>
      <c r="N391" s="12"/>
    </row>
    <row r="392" spans="1:14" x14ac:dyDescent="0.25">
      <c r="A392" s="111" t="s">
        <v>689</v>
      </c>
      <c r="B392" s="2" t="str">
        <f t="shared" si="16"/>
        <v>FNTD</v>
      </c>
      <c r="C392" s="2" t="str">
        <f t="shared" si="17"/>
        <v>CRYO_SR</v>
      </c>
      <c r="D392" s="112" t="s">
        <v>41</v>
      </c>
      <c r="E392" s="113">
        <v>206</v>
      </c>
      <c r="F392" s="114">
        <v>207</v>
      </c>
      <c r="G392" s="114">
        <v>211</v>
      </c>
      <c r="H392" s="114">
        <v>217</v>
      </c>
      <c r="I392" s="114">
        <v>222</v>
      </c>
      <c r="J392" s="114">
        <v>228</v>
      </c>
      <c r="K392" s="114">
        <v>233</v>
      </c>
      <c r="N392" s="12"/>
    </row>
    <row r="393" spans="1:14" x14ac:dyDescent="0.25">
      <c r="A393" s="111" t="s">
        <v>690</v>
      </c>
      <c r="B393" s="2" t="str">
        <f t="shared" si="16"/>
        <v>FNTD</v>
      </c>
      <c r="C393" s="2" t="str">
        <f t="shared" si="17"/>
        <v>CRYO_TECH</v>
      </c>
      <c r="D393" s="112" t="s">
        <v>80</v>
      </c>
      <c r="E393" s="113">
        <v>86</v>
      </c>
      <c r="F393" s="114">
        <v>87</v>
      </c>
      <c r="G393" s="114">
        <v>89</v>
      </c>
      <c r="H393" s="114">
        <v>91</v>
      </c>
      <c r="I393" s="114">
        <v>93</v>
      </c>
      <c r="J393" s="114">
        <v>96</v>
      </c>
      <c r="K393" s="114">
        <v>98</v>
      </c>
      <c r="N393" s="12"/>
    </row>
    <row r="394" spans="1:14" x14ac:dyDescent="0.25">
      <c r="A394" s="111" t="s">
        <v>691</v>
      </c>
      <c r="B394" s="2" t="str">
        <f t="shared" si="16"/>
        <v>FNTD</v>
      </c>
      <c r="C394" s="2" t="str">
        <f t="shared" si="17"/>
        <v>CTRL_SYSTM_EN</v>
      </c>
      <c r="D394" s="112" t="s">
        <v>29</v>
      </c>
      <c r="E394" s="113">
        <v>153</v>
      </c>
      <c r="F394" s="114">
        <v>154</v>
      </c>
      <c r="G394" s="114">
        <v>158</v>
      </c>
      <c r="H394" s="114">
        <v>162</v>
      </c>
      <c r="I394" s="114">
        <v>166</v>
      </c>
      <c r="J394" s="114">
        <v>170</v>
      </c>
      <c r="K394" s="114">
        <v>174</v>
      </c>
      <c r="N394" s="12"/>
    </row>
    <row r="395" spans="1:14" x14ac:dyDescent="0.25">
      <c r="A395" s="111" t="s">
        <v>692</v>
      </c>
      <c r="B395" s="2" t="str">
        <f t="shared" si="16"/>
        <v>FNTD</v>
      </c>
      <c r="C395" s="2" t="str">
        <f t="shared" si="17"/>
        <v>CTRL_SYSTM_SR</v>
      </c>
      <c r="D395" s="112" t="s">
        <v>30</v>
      </c>
      <c r="E395" s="113">
        <v>187</v>
      </c>
      <c r="F395" s="114">
        <v>189</v>
      </c>
      <c r="G395" s="114">
        <v>192</v>
      </c>
      <c r="H395" s="114">
        <v>197</v>
      </c>
      <c r="I395" s="114">
        <v>202</v>
      </c>
      <c r="J395" s="114">
        <v>207</v>
      </c>
      <c r="K395" s="114">
        <v>212</v>
      </c>
      <c r="N395" s="12"/>
    </row>
    <row r="396" spans="1:14" x14ac:dyDescent="0.25">
      <c r="A396" s="111" t="s">
        <v>693</v>
      </c>
      <c r="B396" s="2" t="str">
        <f t="shared" si="16"/>
        <v>FNTD</v>
      </c>
      <c r="C396" s="2" t="str">
        <f t="shared" si="17"/>
        <v>ELEC_ASMBY_TECH</v>
      </c>
      <c r="D396" s="112" t="s">
        <v>73</v>
      </c>
      <c r="E396" s="113">
        <v>80</v>
      </c>
      <c r="F396" s="114">
        <v>80</v>
      </c>
      <c r="G396" s="114">
        <v>82</v>
      </c>
      <c r="H396" s="114">
        <v>84</v>
      </c>
      <c r="I396" s="114">
        <v>86</v>
      </c>
      <c r="J396" s="114">
        <v>88</v>
      </c>
      <c r="K396" s="114">
        <v>91</v>
      </c>
      <c r="N396" s="12"/>
    </row>
    <row r="397" spans="1:14" x14ac:dyDescent="0.25">
      <c r="A397" s="111" t="s">
        <v>695</v>
      </c>
      <c r="B397" s="2" t="str">
        <f t="shared" si="16"/>
        <v>FNTD</v>
      </c>
      <c r="C397" s="2" t="str">
        <f t="shared" si="17"/>
        <v>ELEC_DESIGN_EN</v>
      </c>
      <c r="D397" s="112" t="s">
        <v>33</v>
      </c>
      <c r="E397" s="113">
        <v>145</v>
      </c>
      <c r="F397" s="114">
        <v>147</v>
      </c>
      <c r="G397" s="114">
        <v>150</v>
      </c>
      <c r="H397" s="114">
        <v>153</v>
      </c>
      <c r="I397" s="114">
        <v>157</v>
      </c>
      <c r="J397" s="114">
        <v>161</v>
      </c>
      <c r="K397" s="114">
        <v>165</v>
      </c>
      <c r="N397" s="12"/>
    </row>
    <row r="398" spans="1:14" x14ac:dyDescent="0.25">
      <c r="A398" s="111" t="s">
        <v>696</v>
      </c>
      <c r="B398" s="2" t="str">
        <f t="shared" si="16"/>
        <v>FNTD</v>
      </c>
      <c r="C398" s="2" t="str">
        <f t="shared" si="17"/>
        <v>ELEC_DESIGN_SR</v>
      </c>
      <c r="D398" s="112" t="s">
        <v>34</v>
      </c>
      <c r="E398" s="113">
        <v>182</v>
      </c>
      <c r="F398" s="114">
        <v>184</v>
      </c>
      <c r="G398" s="114">
        <v>187</v>
      </c>
      <c r="H398" s="114">
        <v>192</v>
      </c>
      <c r="I398" s="114">
        <v>197</v>
      </c>
      <c r="J398" s="114">
        <v>202</v>
      </c>
      <c r="K398" s="114">
        <v>207</v>
      </c>
      <c r="N398" s="12"/>
    </row>
    <row r="399" spans="1:14" x14ac:dyDescent="0.25">
      <c r="A399" s="111" t="s">
        <v>694</v>
      </c>
      <c r="B399" s="2" t="str">
        <f t="shared" si="16"/>
        <v>FNTD</v>
      </c>
      <c r="C399" s="2" t="str">
        <f t="shared" si="17"/>
        <v>ELEC_DESIGNER</v>
      </c>
      <c r="D399" s="112" t="s">
        <v>70</v>
      </c>
      <c r="E399" s="113">
        <v>112</v>
      </c>
      <c r="F399" s="114">
        <v>113</v>
      </c>
      <c r="G399" s="114">
        <v>115</v>
      </c>
      <c r="H399" s="114">
        <v>118</v>
      </c>
      <c r="I399" s="114">
        <v>121</v>
      </c>
      <c r="J399" s="114">
        <v>124</v>
      </c>
      <c r="K399" s="114">
        <v>127</v>
      </c>
      <c r="N399" s="12"/>
    </row>
    <row r="400" spans="1:14" x14ac:dyDescent="0.25">
      <c r="A400" s="111" t="s">
        <v>697</v>
      </c>
      <c r="B400" s="2" t="str">
        <f t="shared" si="16"/>
        <v>FNTD</v>
      </c>
      <c r="C400" s="2" t="str">
        <f t="shared" si="17"/>
        <v>ELEC_DRAFTER</v>
      </c>
      <c r="D400" s="112" t="s">
        <v>69</v>
      </c>
      <c r="E400" s="113">
        <v>78</v>
      </c>
      <c r="F400" s="114">
        <v>79</v>
      </c>
      <c r="G400" s="114">
        <v>81</v>
      </c>
      <c r="H400" s="114">
        <v>83</v>
      </c>
      <c r="I400" s="114">
        <v>85</v>
      </c>
      <c r="J400" s="114">
        <v>87</v>
      </c>
      <c r="K400" s="114">
        <v>89</v>
      </c>
      <c r="N400" s="12"/>
    </row>
    <row r="401" spans="1:14" x14ac:dyDescent="0.25">
      <c r="A401" s="111" t="s">
        <v>698</v>
      </c>
      <c r="B401" s="2" t="str">
        <f t="shared" si="16"/>
        <v>FNTD</v>
      </c>
      <c r="C401" s="2" t="str">
        <f t="shared" si="17"/>
        <v>ELEC_TECH</v>
      </c>
      <c r="D401" s="112" t="s">
        <v>75</v>
      </c>
      <c r="E401" s="113">
        <v>91</v>
      </c>
      <c r="F401" s="114">
        <v>92</v>
      </c>
      <c r="G401" s="114">
        <v>94</v>
      </c>
      <c r="H401" s="114">
        <v>96</v>
      </c>
      <c r="I401" s="114">
        <v>99</v>
      </c>
      <c r="J401" s="114">
        <v>101</v>
      </c>
      <c r="K401" s="114">
        <v>104</v>
      </c>
      <c r="N401" s="12"/>
    </row>
    <row r="402" spans="1:14" x14ac:dyDescent="0.25">
      <c r="A402" s="111" t="s">
        <v>699</v>
      </c>
      <c r="B402" s="2" t="str">
        <f t="shared" si="16"/>
        <v>FNTD</v>
      </c>
      <c r="C402" s="2" t="str">
        <f t="shared" si="17"/>
        <v>ELEC_TECH_MNGR</v>
      </c>
      <c r="D402" s="112" t="s">
        <v>35</v>
      </c>
      <c r="E402" s="113">
        <v>221</v>
      </c>
      <c r="F402" s="114">
        <v>222</v>
      </c>
      <c r="G402" s="114">
        <v>227</v>
      </c>
      <c r="H402" s="114">
        <v>233</v>
      </c>
      <c r="I402" s="114">
        <v>238</v>
      </c>
      <c r="J402" s="114">
        <v>244</v>
      </c>
      <c r="K402" s="114">
        <v>250</v>
      </c>
      <c r="N402" s="12"/>
    </row>
    <row r="403" spans="1:14" x14ac:dyDescent="0.25">
      <c r="A403" s="111" t="s">
        <v>700</v>
      </c>
      <c r="B403" s="2" t="str">
        <f t="shared" si="16"/>
        <v>FNTD</v>
      </c>
      <c r="C403" s="2" t="str">
        <f t="shared" si="17"/>
        <v>ELEC_TECH_SPVSR</v>
      </c>
      <c r="D403" s="112" t="s">
        <v>76</v>
      </c>
      <c r="E403" s="113">
        <v>129</v>
      </c>
      <c r="F403" s="114">
        <v>130</v>
      </c>
      <c r="G403" s="114">
        <v>132</v>
      </c>
      <c r="H403" s="114">
        <v>135</v>
      </c>
      <c r="I403" s="114">
        <v>139</v>
      </c>
      <c r="J403" s="114">
        <v>142</v>
      </c>
      <c r="K403" s="114">
        <v>146</v>
      </c>
      <c r="N403" s="12"/>
    </row>
    <row r="404" spans="1:14" x14ac:dyDescent="0.25">
      <c r="A404" s="111" t="s">
        <v>701</v>
      </c>
      <c r="B404" s="2" t="str">
        <f t="shared" si="16"/>
        <v>FNTD</v>
      </c>
      <c r="C404" s="2" t="str">
        <f t="shared" si="17"/>
        <v>ELTN_DESIGN_EN</v>
      </c>
      <c r="D404" s="112" t="s">
        <v>31</v>
      </c>
      <c r="E404" s="113">
        <v>149</v>
      </c>
      <c r="F404" s="114">
        <v>150</v>
      </c>
      <c r="G404" s="114">
        <v>153</v>
      </c>
      <c r="H404" s="114">
        <v>157</v>
      </c>
      <c r="I404" s="114">
        <v>161</v>
      </c>
      <c r="J404" s="114">
        <v>165</v>
      </c>
      <c r="K404" s="114">
        <v>169</v>
      </c>
      <c r="N404" s="12"/>
    </row>
    <row r="405" spans="1:14" x14ac:dyDescent="0.25">
      <c r="A405" s="111" t="s">
        <v>702</v>
      </c>
      <c r="B405" s="2" t="str">
        <f t="shared" si="16"/>
        <v>FNTD</v>
      </c>
      <c r="C405" s="2" t="str">
        <f t="shared" si="17"/>
        <v>ELTN_DESIGN_SR</v>
      </c>
      <c r="D405" s="112" t="s">
        <v>32</v>
      </c>
      <c r="E405" s="113">
        <v>192</v>
      </c>
      <c r="F405" s="114">
        <v>194</v>
      </c>
      <c r="G405" s="114">
        <v>198</v>
      </c>
      <c r="H405" s="114">
        <v>203</v>
      </c>
      <c r="I405" s="114">
        <v>208</v>
      </c>
      <c r="J405" s="114">
        <v>213</v>
      </c>
      <c r="K405" s="114">
        <v>218</v>
      </c>
      <c r="N405" s="12"/>
    </row>
    <row r="406" spans="1:14" x14ac:dyDescent="0.25">
      <c r="A406" s="111" t="s">
        <v>703</v>
      </c>
      <c r="B406" s="2" t="str">
        <f t="shared" si="16"/>
        <v>FNTD</v>
      </c>
      <c r="C406" s="2" t="str">
        <f t="shared" si="17"/>
        <v>ELTN_TECH</v>
      </c>
      <c r="D406" s="112" t="s">
        <v>74</v>
      </c>
      <c r="E406" s="113">
        <v>99</v>
      </c>
      <c r="F406" s="114">
        <v>100</v>
      </c>
      <c r="G406" s="114">
        <v>102</v>
      </c>
      <c r="H406" s="114">
        <v>104</v>
      </c>
      <c r="I406" s="114">
        <v>107</v>
      </c>
      <c r="J406" s="114">
        <v>110</v>
      </c>
      <c r="K406" s="114">
        <v>112</v>
      </c>
      <c r="N406" s="12"/>
    </row>
    <row r="407" spans="1:14" x14ac:dyDescent="0.25">
      <c r="A407" s="111" t="s">
        <v>704</v>
      </c>
      <c r="B407" s="2" t="str">
        <f t="shared" si="16"/>
        <v>FNTD</v>
      </c>
      <c r="C407" s="2" t="str">
        <f t="shared" si="17"/>
        <v>ENGNRING_PHYST</v>
      </c>
      <c r="D407" s="112" t="s">
        <v>210</v>
      </c>
      <c r="E407" s="113">
        <v>159</v>
      </c>
      <c r="F407" s="114">
        <v>160</v>
      </c>
      <c r="G407" s="114">
        <v>164</v>
      </c>
      <c r="H407" s="114">
        <v>168</v>
      </c>
      <c r="I407" s="114">
        <v>172</v>
      </c>
      <c r="J407" s="114">
        <v>176</v>
      </c>
      <c r="K407" s="114">
        <v>181</v>
      </c>
      <c r="N407" s="12"/>
    </row>
    <row r="408" spans="1:14" x14ac:dyDescent="0.25">
      <c r="A408" s="111" t="s">
        <v>705</v>
      </c>
      <c r="B408" s="2" t="str">
        <f t="shared" si="16"/>
        <v>FNTD</v>
      </c>
      <c r="C408" s="2" t="str">
        <f t="shared" si="17"/>
        <v>FABRCATN_SPCLST</v>
      </c>
      <c r="D408" s="112" t="s">
        <v>128</v>
      </c>
      <c r="E408" s="113">
        <v>117</v>
      </c>
      <c r="F408" s="114">
        <v>118</v>
      </c>
      <c r="G408" s="114">
        <v>121</v>
      </c>
      <c r="H408" s="114">
        <v>124</v>
      </c>
      <c r="I408" s="114">
        <v>127</v>
      </c>
      <c r="J408" s="114">
        <v>130</v>
      </c>
      <c r="K408" s="114">
        <v>133</v>
      </c>
      <c r="N408" s="12"/>
    </row>
    <row r="409" spans="1:14" x14ac:dyDescent="0.25">
      <c r="A409" s="111" t="s">
        <v>706</v>
      </c>
      <c r="B409" s="2" t="str">
        <f t="shared" si="16"/>
        <v>FNTD</v>
      </c>
      <c r="C409" s="2" t="str">
        <f t="shared" si="17"/>
        <v>FACILITIES_MGMT</v>
      </c>
      <c r="D409" s="112" t="s">
        <v>168</v>
      </c>
      <c r="E409" s="113">
        <v>134</v>
      </c>
      <c r="F409" s="114">
        <v>135</v>
      </c>
      <c r="G409" s="114">
        <v>138</v>
      </c>
      <c r="H409" s="114">
        <v>142</v>
      </c>
      <c r="I409" s="114">
        <v>145</v>
      </c>
      <c r="J409" s="114">
        <v>149</v>
      </c>
      <c r="K409" s="114">
        <v>152</v>
      </c>
      <c r="N409" s="12"/>
    </row>
    <row r="410" spans="1:14" x14ac:dyDescent="0.25">
      <c r="A410" s="111" t="s">
        <v>707</v>
      </c>
      <c r="B410" s="2" t="str">
        <f t="shared" si="16"/>
        <v>FNTD</v>
      </c>
      <c r="C410" s="2" t="str">
        <f t="shared" si="17"/>
        <v>GENERAL_ADMIN</v>
      </c>
      <c r="D410" s="112" t="s">
        <v>15</v>
      </c>
      <c r="E410" s="113">
        <v>97</v>
      </c>
      <c r="F410" s="114">
        <v>98</v>
      </c>
      <c r="G410" s="114">
        <v>100</v>
      </c>
      <c r="H410" s="114">
        <v>103</v>
      </c>
      <c r="I410" s="114">
        <v>105</v>
      </c>
      <c r="J410" s="114">
        <v>108</v>
      </c>
      <c r="K410" s="114">
        <v>111</v>
      </c>
      <c r="N410" s="12"/>
    </row>
    <row r="411" spans="1:14" x14ac:dyDescent="0.25">
      <c r="A411" s="111" t="s">
        <v>708</v>
      </c>
      <c r="B411" s="2" t="str">
        <f t="shared" si="16"/>
        <v>FNTD</v>
      </c>
      <c r="C411" s="2" t="str">
        <f t="shared" si="17"/>
        <v>GENERAL_ESH</v>
      </c>
      <c r="D411" s="112" t="s">
        <v>159</v>
      </c>
      <c r="E411" s="113">
        <v>154</v>
      </c>
      <c r="F411" s="114">
        <v>155</v>
      </c>
      <c r="G411" s="114">
        <v>158</v>
      </c>
      <c r="H411" s="114">
        <v>162</v>
      </c>
      <c r="I411" s="114">
        <v>166</v>
      </c>
      <c r="J411" s="114">
        <v>170</v>
      </c>
      <c r="K411" s="114">
        <v>175</v>
      </c>
      <c r="N411" s="12"/>
    </row>
    <row r="412" spans="1:14" x14ac:dyDescent="0.25">
      <c r="A412" s="111" t="s">
        <v>709</v>
      </c>
      <c r="B412" s="2" t="str">
        <f t="shared" si="16"/>
        <v>FNTD</v>
      </c>
      <c r="C412" s="2" t="str">
        <f t="shared" si="17"/>
        <v>HIGH_VAC_TECH</v>
      </c>
      <c r="D412" s="112" t="s">
        <v>81</v>
      </c>
      <c r="E412" s="113">
        <v>88</v>
      </c>
      <c r="F412" s="114">
        <v>89</v>
      </c>
      <c r="G412" s="114">
        <v>91</v>
      </c>
      <c r="H412" s="114">
        <v>93</v>
      </c>
      <c r="I412" s="114">
        <v>95</v>
      </c>
      <c r="J412" s="114">
        <v>98</v>
      </c>
      <c r="K412" s="114">
        <v>100</v>
      </c>
      <c r="N412" s="12"/>
    </row>
    <row r="413" spans="1:14" x14ac:dyDescent="0.25">
      <c r="A413" s="111" t="s">
        <v>710</v>
      </c>
      <c r="B413" s="2" t="str">
        <f t="shared" si="16"/>
        <v>FNTD</v>
      </c>
      <c r="C413" s="2" t="str">
        <f t="shared" si="17"/>
        <v>INSTRUMENT_TECH</v>
      </c>
      <c r="D413" s="112" t="s">
        <v>127</v>
      </c>
      <c r="E413" s="113">
        <v>97</v>
      </c>
      <c r="F413" s="114">
        <v>98</v>
      </c>
      <c r="G413" s="114">
        <v>100</v>
      </c>
      <c r="H413" s="114">
        <v>102</v>
      </c>
      <c r="I413" s="114">
        <v>105</v>
      </c>
      <c r="J413" s="114">
        <v>107</v>
      </c>
      <c r="K413" s="114">
        <v>110</v>
      </c>
      <c r="N413" s="12"/>
    </row>
    <row r="414" spans="1:14" x14ac:dyDescent="0.25">
      <c r="A414" s="111" t="s">
        <v>711</v>
      </c>
      <c r="B414" s="2" t="str">
        <f t="shared" si="16"/>
        <v>FNTD</v>
      </c>
      <c r="C414" s="2" t="str">
        <f t="shared" si="17"/>
        <v>INTERLOCK_EN</v>
      </c>
      <c r="D414" s="112" t="s">
        <v>36</v>
      </c>
      <c r="E414" s="113">
        <v>145</v>
      </c>
      <c r="F414" s="114">
        <v>146</v>
      </c>
      <c r="G414" s="114">
        <v>149</v>
      </c>
      <c r="H414" s="114">
        <v>153</v>
      </c>
      <c r="I414" s="114">
        <v>157</v>
      </c>
      <c r="J414" s="114">
        <v>161</v>
      </c>
      <c r="K414" s="114">
        <v>165</v>
      </c>
      <c r="N414" s="12"/>
    </row>
    <row r="415" spans="1:14" x14ac:dyDescent="0.25">
      <c r="A415" s="111" t="s">
        <v>712</v>
      </c>
      <c r="B415" s="2" t="str">
        <f t="shared" si="16"/>
        <v>FNTD</v>
      </c>
      <c r="C415" s="2" t="str">
        <f t="shared" si="17"/>
        <v>INTERLOCK_SR</v>
      </c>
      <c r="D415" s="112" t="s">
        <v>37</v>
      </c>
      <c r="E415" s="113">
        <v>180</v>
      </c>
      <c r="F415" s="114">
        <v>182</v>
      </c>
      <c r="G415" s="114">
        <v>185</v>
      </c>
      <c r="H415" s="114">
        <v>190</v>
      </c>
      <c r="I415" s="114">
        <v>195</v>
      </c>
      <c r="J415" s="114">
        <v>200</v>
      </c>
      <c r="K415" s="114">
        <v>205</v>
      </c>
      <c r="N415" s="12"/>
    </row>
    <row r="416" spans="1:14" x14ac:dyDescent="0.25">
      <c r="A416" s="111" t="s">
        <v>713</v>
      </c>
      <c r="B416" s="2" t="str">
        <f t="shared" si="16"/>
        <v>FNTD</v>
      </c>
      <c r="C416" s="2" t="str">
        <f t="shared" si="17"/>
        <v>MACHINIST</v>
      </c>
      <c r="D416" s="112" t="s">
        <v>130</v>
      </c>
      <c r="E416" s="113">
        <v>114</v>
      </c>
      <c r="F416" s="114">
        <v>114</v>
      </c>
      <c r="G416" s="114">
        <v>117</v>
      </c>
      <c r="H416" s="114">
        <v>120</v>
      </c>
      <c r="I416" s="114">
        <v>123</v>
      </c>
      <c r="J416" s="114">
        <v>126</v>
      </c>
      <c r="K416" s="114">
        <v>129</v>
      </c>
      <c r="N416" s="12"/>
    </row>
    <row r="417" spans="1:14" x14ac:dyDescent="0.25">
      <c r="A417" s="111" t="s">
        <v>715</v>
      </c>
      <c r="B417" s="2" t="str">
        <f t="shared" si="16"/>
        <v>FNTD</v>
      </c>
      <c r="C417" s="2" t="str">
        <f t="shared" si="17"/>
        <v>MAGNT_DESIGN_EN</v>
      </c>
      <c r="D417" s="112" t="s">
        <v>46</v>
      </c>
      <c r="E417" s="113">
        <v>169</v>
      </c>
      <c r="F417" s="114">
        <v>170</v>
      </c>
      <c r="G417" s="114">
        <v>173</v>
      </c>
      <c r="H417" s="114">
        <v>178</v>
      </c>
      <c r="I417" s="114">
        <v>182</v>
      </c>
      <c r="J417" s="114">
        <v>187</v>
      </c>
      <c r="K417" s="114">
        <v>191</v>
      </c>
      <c r="N417" s="12"/>
    </row>
    <row r="418" spans="1:14" x14ac:dyDescent="0.25">
      <c r="A418" s="111" t="s">
        <v>716</v>
      </c>
      <c r="B418" s="2" t="str">
        <f t="shared" si="16"/>
        <v>FNTD</v>
      </c>
      <c r="C418" s="2" t="str">
        <f t="shared" si="17"/>
        <v>MAGNT_DESIGN_SR</v>
      </c>
      <c r="D418" s="112" t="s">
        <v>47</v>
      </c>
      <c r="E418" s="113">
        <v>186</v>
      </c>
      <c r="F418" s="114">
        <v>187</v>
      </c>
      <c r="G418" s="114">
        <v>191</v>
      </c>
      <c r="H418" s="114">
        <v>196</v>
      </c>
      <c r="I418" s="114">
        <v>200</v>
      </c>
      <c r="J418" s="114">
        <v>206</v>
      </c>
      <c r="K418" s="114">
        <v>211</v>
      </c>
      <c r="N418" s="12"/>
    </row>
    <row r="419" spans="1:14" x14ac:dyDescent="0.25">
      <c r="A419" s="111" t="s">
        <v>714</v>
      </c>
      <c r="B419" s="2" t="str">
        <f t="shared" si="16"/>
        <v>FNTD</v>
      </c>
      <c r="C419" s="2" t="str">
        <f t="shared" si="17"/>
        <v>MAGNT_DESIGNER</v>
      </c>
      <c r="D419" s="112" t="s">
        <v>72</v>
      </c>
      <c r="E419" s="113">
        <v>109</v>
      </c>
      <c r="F419" s="114">
        <v>110</v>
      </c>
      <c r="G419" s="114">
        <v>112</v>
      </c>
      <c r="H419" s="114">
        <v>115</v>
      </c>
      <c r="I419" s="114">
        <v>118</v>
      </c>
      <c r="J419" s="114">
        <v>121</v>
      </c>
      <c r="K419" s="114">
        <v>124</v>
      </c>
      <c r="N419" s="12"/>
    </row>
    <row r="420" spans="1:14" x14ac:dyDescent="0.25">
      <c r="A420" s="111" t="s">
        <v>717</v>
      </c>
      <c r="B420" s="2" t="str">
        <f t="shared" si="16"/>
        <v>FNTD</v>
      </c>
      <c r="C420" s="2" t="str">
        <f t="shared" si="17"/>
        <v>MAGNT_RA</v>
      </c>
      <c r="D420" s="112" t="s">
        <v>803</v>
      </c>
      <c r="E420" s="113">
        <v>96</v>
      </c>
      <c r="F420" s="114">
        <v>97</v>
      </c>
      <c r="G420" s="114">
        <v>99</v>
      </c>
      <c r="H420" s="114">
        <v>101</v>
      </c>
      <c r="I420" s="114">
        <v>104</v>
      </c>
      <c r="J420" s="114">
        <v>106</v>
      </c>
      <c r="K420" s="114">
        <v>109</v>
      </c>
      <c r="N420" s="12"/>
    </row>
    <row r="421" spans="1:14" x14ac:dyDescent="0.25">
      <c r="A421" s="111" t="s">
        <v>718</v>
      </c>
      <c r="B421" s="2" t="str">
        <f t="shared" si="16"/>
        <v>FNTD</v>
      </c>
      <c r="C421" s="2" t="str">
        <f t="shared" si="17"/>
        <v>MAGNT_SCIENTIST</v>
      </c>
      <c r="D421" s="112" t="s">
        <v>58</v>
      </c>
      <c r="E421" s="113">
        <v>163</v>
      </c>
      <c r="F421" s="114">
        <v>164</v>
      </c>
      <c r="G421" s="114">
        <v>167</v>
      </c>
      <c r="H421" s="114">
        <v>171</v>
      </c>
      <c r="I421" s="114">
        <v>176</v>
      </c>
      <c r="J421" s="114">
        <v>180</v>
      </c>
      <c r="K421" s="114">
        <v>185</v>
      </c>
      <c r="N421" s="12"/>
    </row>
    <row r="422" spans="1:14" x14ac:dyDescent="0.25">
      <c r="A422" s="111" t="s">
        <v>719</v>
      </c>
      <c r="B422" s="2" t="str">
        <f t="shared" si="16"/>
        <v>FNTD</v>
      </c>
      <c r="C422" s="2" t="str">
        <f t="shared" si="17"/>
        <v>MATRL_EN</v>
      </c>
      <c r="D422" s="112" t="s">
        <v>49</v>
      </c>
      <c r="E422" s="113">
        <v>93</v>
      </c>
      <c r="F422" s="114">
        <v>94</v>
      </c>
      <c r="G422" s="114">
        <v>96</v>
      </c>
      <c r="H422" s="114">
        <v>98</v>
      </c>
      <c r="I422" s="114">
        <v>101</v>
      </c>
      <c r="J422" s="114">
        <v>103</v>
      </c>
      <c r="K422" s="114">
        <v>106</v>
      </c>
      <c r="N422" s="12"/>
    </row>
    <row r="423" spans="1:14" x14ac:dyDescent="0.25">
      <c r="A423" s="111" t="s">
        <v>720</v>
      </c>
      <c r="B423" s="2" t="str">
        <f t="shared" si="16"/>
        <v>FNTD</v>
      </c>
      <c r="C423" s="2" t="str">
        <f t="shared" si="17"/>
        <v>MATRL_RA</v>
      </c>
      <c r="D423" s="112" t="s">
        <v>809</v>
      </c>
      <c r="E423" s="113">
        <v>96</v>
      </c>
      <c r="F423" s="114">
        <v>97</v>
      </c>
      <c r="G423" s="114">
        <v>99</v>
      </c>
      <c r="H423" s="114">
        <v>101</v>
      </c>
      <c r="I423" s="114">
        <v>104</v>
      </c>
      <c r="J423" s="114">
        <v>106</v>
      </c>
      <c r="K423" s="114">
        <v>109</v>
      </c>
      <c r="N423" s="12"/>
    </row>
    <row r="424" spans="1:14" x14ac:dyDescent="0.25">
      <c r="A424" s="111" t="s">
        <v>721</v>
      </c>
      <c r="B424" s="2" t="str">
        <f t="shared" si="16"/>
        <v>FNTD</v>
      </c>
      <c r="C424" s="2" t="str">
        <f t="shared" si="17"/>
        <v>MATRL_SCIENTIST</v>
      </c>
      <c r="D424" s="112" t="s">
        <v>810</v>
      </c>
      <c r="E424" s="113">
        <v>198</v>
      </c>
      <c r="F424" s="114">
        <v>200</v>
      </c>
      <c r="G424" s="114">
        <v>204</v>
      </c>
      <c r="H424" s="114">
        <v>209</v>
      </c>
      <c r="I424" s="114">
        <v>214</v>
      </c>
      <c r="J424" s="114">
        <v>219</v>
      </c>
      <c r="K424" s="114">
        <v>225</v>
      </c>
      <c r="N424" s="12"/>
    </row>
    <row r="425" spans="1:14" x14ac:dyDescent="0.25">
      <c r="A425" s="111" t="s">
        <v>722</v>
      </c>
      <c r="B425" s="2" t="str">
        <f t="shared" si="16"/>
        <v>FNTD</v>
      </c>
      <c r="C425" s="2" t="str">
        <f t="shared" si="17"/>
        <v>MATRL_SR</v>
      </c>
      <c r="D425" s="112" t="s">
        <v>156</v>
      </c>
      <c r="E425" s="113">
        <v>93</v>
      </c>
      <c r="F425" s="114">
        <v>94</v>
      </c>
      <c r="G425" s="114">
        <v>96</v>
      </c>
      <c r="H425" s="114">
        <v>98</v>
      </c>
      <c r="I425" s="114">
        <v>101</v>
      </c>
      <c r="J425" s="114">
        <v>103</v>
      </c>
      <c r="K425" s="114">
        <v>106</v>
      </c>
      <c r="N425" s="12"/>
    </row>
    <row r="426" spans="1:14" x14ac:dyDescent="0.25">
      <c r="A426" s="111" t="s">
        <v>723</v>
      </c>
      <c r="B426" s="2" t="str">
        <f t="shared" si="16"/>
        <v>FNTD</v>
      </c>
      <c r="C426" s="2" t="str">
        <f t="shared" si="17"/>
        <v>MECH_ANLYSIS_EN</v>
      </c>
      <c r="D426" s="112" t="s">
        <v>42</v>
      </c>
      <c r="E426" s="113">
        <v>142</v>
      </c>
      <c r="F426" s="114">
        <v>143</v>
      </c>
      <c r="G426" s="114">
        <v>146</v>
      </c>
      <c r="H426" s="114">
        <v>149</v>
      </c>
      <c r="I426" s="114">
        <v>153</v>
      </c>
      <c r="J426" s="114">
        <v>157</v>
      </c>
      <c r="K426" s="114">
        <v>161</v>
      </c>
      <c r="N426" s="12"/>
    </row>
    <row r="427" spans="1:14" x14ac:dyDescent="0.25">
      <c r="A427" s="111" t="s">
        <v>724</v>
      </c>
      <c r="B427" s="2" t="str">
        <f t="shared" si="16"/>
        <v>FNTD</v>
      </c>
      <c r="C427" s="2" t="str">
        <f t="shared" si="17"/>
        <v>MECH_ANLYSIS_SR</v>
      </c>
      <c r="D427" s="112" t="s">
        <v>43</v>
      </c>
      <c r="E427" s="113">
        <v>178</v>
      </c>
      <c r="F427" s="114">
        <v>180</v>
      </c>
      <c r="G427" s="114">
        <v>183</v>
      </c>
      <c r="H427" s="114">
        <v>188</v>
      </c>
      <c r="I427" s="114">
        <v>193</v>
      </c>
      <c r="J427" s="114">
        <v>197</v>
      </c>
      <c r="K427" s="114">
        <v>202</v>
      </c>
      <c r="N427" s="12"/>
    </row>
    <row r="428" spans="1:14" x14ac:dyDescent="0.25">
      <c r="A428" s="111" t="s">
        <v>725</v>
      </c>
      <c r="B428" s="2" t="str">
        <f t="shared" si="16"/>
        <v>FNTD</v>
      </c>
      <c r="C428" s="2" t="str">
        <f t="shared" si="17"/>
        <v>MECH_ASMBY_TECH</v>
      </c>
      <c r="D428" s="112" t="s">
        <v>79</v>
      </c>
      <c r="E428" s="113">
        <v>91</v>
      </c>
      <c r="F428" s="114">
        <v>92</v>
      </c>
      <c r="G428" s="114">
        <v>93</v>
      </c>
      <c r="H428" s="114">
        <v>96</v>
      </c>
      <c r="I428" s="114">
        <v>98</v>
      </c>
      <c r="J428" s="114">
        <v>101</v>
      </c>
      <c r="K428" s="114">
        <v>103</v>
      </c>
      <c r="N428" s="12"/>
    </row>
    <row r="429" spans="1:14" x14ac:dyDescent="0.25">
      <c r="A429" s="111" t="s">
        <v>727</v>
      </c>
      <c r="B429" s="2" t="str">
        <f t="shared" si="16"/>
        <v>FNTD</v>
      </c>
      <c r="C429" s="2" t="str">
        <f t="shared" si="17"/>
        <v>MECH_DESIGN_EN</v>
      </c>
      <c r="D429" s="112" t="s">
        <v>44</v>
      </c>
      <c r="E429" s="113">
        <v>147</v>
      </c>
      <c r="F429" s="114">
        <v>149</v>
      </c>
      <c r="G429" s="114">
        <v>152</v>
      </c>
      <c r="H429" s="114">
        <v>155</v>
      </c>
      <c r="I429" s="114">
        <v>159</v>
      </c>
      <c r="J429" s="114">
        <v>163</v>
      </c>
      <c r="K429" s="114">
        <v>167</v>
      </c>
      <c r="N429" s="12"/>
    </row>
    <row r="430" spans="1:14" x14ac:dyDescent="0.25">
      <c r="A430" s="111" t="s">
        <v>728</v>
      </c>
      <c r="B430" s="2" t="str">
        <f t="shared" si="16"/>
        <v>FNTD</v>
      </c>
      <c r="C430" s="2" t="str">
        <f t="shared" si="17"/>
        <v>MECH_DESIGN_SR</v>
      </c>
      <c r="D430" s="112" t="s">
        <v>45</v>
      </c>
      <c r="E430" s="113">
        <v>187</v>
      </c>
      <c r="F430" s="114">
        <v>188</v>
      </c>
      <c r="G430" s="114">
        <v>192</v>
      </c>
      <c r="H430" s="114">
        <v>197</v>
      </c>
      <c r="I430" s="114">
        <v>202</v>
      </c>
      <c r="J430" s="114">
        <v>207</v>
      </c>
      <c r="K430" s="114">
        <v>212</v>
      </c>
      <c r="N430" s="12"/>
    </row>
    <row r="431" spans="1:14" x14ac:dyDescent="0.25">
      <c r="A431" s="111" t="s">
        <v>726</v>
      </c>
      <c r="B431" s="2" t="str">
        <f t="shared" si="16"/>
        <v>FNTD</v>
      </c>
      <c r="C431" s="2" t="str">
        <f t="shared" si="17"/>
        <v>MECH_DESIGNER</v>
      </c>
      <c r="D431" s="112" t="s">
        <v>68</v>
      </c>
      <c r="E431" s="113">
        <v>108</v>
      </c>
      <c r="F431" s="114">
        <v>109</v>
      </c>
      <c r="G431" s="114">
        <v>111</v>
      </c>
      <c r="H431" s="114">
        <v>114</v>
      </c>
      <c r="I431" s="114">
        <v>117</v>
      </c>
      <c r="J431" s="114">
        <v>120</v>
      </c>
      <c r="K431" s="114">
        <v>123</v>
      </c>
      <c r="N431" s="12"/>
    </row>
    <row r="432" spans="1:14" x14ac:dyDescent="0.25">
      <c r="A432" s="111" t="s">
        <v>729</v>
      </c>
      <c r="B432" s="2" t="str">
        <f t="shared" si="16"/>
        <v>FNTD</v>
      </c>
      <c r="C432" s="2" t="str">
        <f t="shared" si="17"/>
        <v>MECH_DRAFTER</v>
      </c>
      <c r="D432" s="112" t="s">
        <v>71</v>
      </c>
      <c r="E432" s="113">
        <v>64</v>
      </c>
      <c r="F432" s="114">
        <v>64</v>
      </c>
      <c r="G432" s="114">
        <v>66</v>
      </c>
      <c r="H432" s="114">
        <v>67</v>
      </c>
      <c r="I432" s="114">
        <v>69</v>
      </c>
      <c r="J432" s="114">
        <v>71</v>
      </c>
      <c r="K432" s="114">
        <v>73</v>
      </c>
      <c r="N432" s="12"/>
    </row>
    <row r="433" spans="1:14" x14ac:dyDescent="0.25">
      <c r="A433" s="111" t="s">
        <v>863</v>
      </c>
      <c r="B433" s="2" t="str">
        <f t="shared" si="16"/>
        <v>FNTD</v>
      </c>
      <c r="C433" s="2" t="str">
        <f t="shared" si="17"/>
        <v>MECH_SYSTM_TECH</v>
      </c>
      <c r="D433" s="112" t="s">
        <v>84</v>
      </c>
      <c r="E433" s="113">
        <v>79</v>
      </c>
      <c r="F433" s="114">
        <v>79</v>
      </c>
      <c r="G433" s="114">
        <v>81</v>
      </c>
      <c r="H433" s="114">
        <v>83</v>
      </c>
      <c r="I433" s="114">
        <v>85</v>
      </c>
      <c r="J433" s="114">
        <v>87</v>
      </c>
      <c r="K433" s="114">
        <v>89</v>
      </c>
      <c r="N433" s="12"/>
    </row>
    <row r="434" spans="1:14" x14ac:dyDescent="0.25">
      <c r="A434" s="111" t="s">
        <v>864</v>
      </c>
      <c r="B434" s="2" t="str">
        <f t="shared" si="16"/>
        <v>FNTD</v>
      </c>
      <c r="C434" s="2" t="str">
        <f t="shared" si="17"/>
        <v>MECH_TECH_MNGR</v>
      </c>
      <c r="D434" s="112" t="s">
        <v>48</v>
      </c>
      <c r="E434" s="113">
        <v>192</v>
      </c>
      <c r="F434" s="114">
        <v>194</v>
      </c>
      <c r="G434" s="114">
        <v>198</v>
      </c>
      <c r="H434" s="114">
        <v>203</v>
      </c>
      <c r="I434" s="114">
        <v>208</v>
      </c>
      <c r="J434" s="114">
        <v>213</v>
      </c>
      <c r="K434" s="114">
        <v>218</v>
      </c>
      <c r="N434" s="12"/>
    </row>
    <row r="435" spans="1:14" x14ac:dyDescent="0.25">
      <c r="A435" s="111" t="s">
        <v>865</v>
      </c>
      <c r="B435" s="2" t="str">
        <f t="shared" si="16"/>
        <v>FNTD</v>
      </c>
      <c r="C435" s="2" t="str">
        <f t="shared" si="17"/>
        <v>MECH_TECH_SPVSR</v>
      </c>
      <c r="D435" s="112" t="s">
        <v>85</v>
      </c>
      <c r="E435" s="113">
        <v>129</v>
      </c>
      <c r="F435" s="114">
        <v>130</v>
      </c>
      <c r="G435" s="114">
        <v>133</v>
      </c>
      <c r="H435" s="114">
        <v>136</v>
      </c>
      <c r="I435" s="114">
        <v>139</v>
      </c>
      <c r="J435" s="114">
        <v>143</v>
      </c>
      <c r="K435" s="114">
        <v>146</v>
      </c>
      <c r="N435" s="12"/>
    </row>
    <row r="436" spans="1:14" x14ac:dyDescent="0.25">
      <c r="A436" s="111" t="s">
        <v>866</v>
      </c>
      <c r="B436" s="2" t="str">
        <f t="shared" si="16"/>
        <v>FNTD</v>
      </c>
      <c r="C436" s="2" t="str">
        <f t="shared" si="17"/>
        <v>OPERTNS_FINANCE</v>
      </c>
      <c r="D436" s="112" t="s">
        <v>13</v>
      </c>
      <c r="E436" s="113">
        <v>140</v>
      </c>
      <c r="F436" s="114">
        <v>141</v>
      </c>
      <c r="G436" s="114">
        <v>144</v>
      </c>
      <c r="H436" s="114">
        <v>148</v>
      </c>
      <c r="I436" s="114">
        <v>152</v>
      </c>
      <c r="J436" s="114">
        <v>155</v>
      </c>
      <c r="K436" s="114">
        <v>159</v>
      </c>
      <c r="N436" s="12"/>
    </row>
    <row r="437" spans="1:14" x14ac:dyDescent="0.25">
      <c r="A437" s="111" t="s">
        <v>867</v>
      </c>
      <c r="B437" s="2" t="str">
        <f t="shared" si="16"/>
        <v>FNTD</v>
      </c>
      <c r="C437" s="2" t="str">
        <f t="shared" si="17"/>
        <v>PA_EXP_PHYST</v>
      </c>
      <c r="D437" s="112" t="s">
        <v>221</v>
      </c>
      <c r="E437" s="113">
        <v>150</v>
      </c>
      <c r="F437" s="114">
        <v>151</v>
      </c>
      <c r="G437" s="114">
        <v>154</v>
      </c>
      <c r="H437" s="114">
        <v>158</v>
      </c>
      <c r="I437" s="114">
        <v>162</v>
      </c>
      <c r="J437" s="114">
        <v>166</v>
      </c>
      <c r="K437" s="114">
        <v>170</v>
      </c>
      <c r="N437" s="12"/>
    </row>
    <row r="438" spans="1:14" x14ac:dyDescent="0.25">
      <c r="A438" s="111" t="s">
        <v>868</v>
      </c>
      <c r="B438" s="2" t="str">
        <f t="shared" si="16"/>
        <v>FNTD</v>
      </c>
      <c r="C438" s="2" t="str">
        <f t="shared" si="17"/>
        <v>PA_EXP_RA</v>
      </c>
      <c r="D438" s="112" t="s">
        <v>56</v>
      </c>
      <c r="E438" s="113">
        <v>96</v>
      </c>
      <c r="F438" s="114">
        <v>97</v>
      </c>
      <c r="G438" s="114">
        <v>99</v>
      </c>
      <c r="H438" s="114">
        <v>101</v>
      </c>
      <c r="I438" s="114">
        <v>104</v>
      </c>
      <c r="J438" s="114">
        <v>106</v>
      </c>
      <c r="K438" s="114">
        <v>109</v>
      </c>
      <c r="N438" s="12"/>
    </row>
    <row r="439" spans="1:14" x14ac:dyDescent="0.25">
      <c r="A439" s="111" t="s">
        <v>869</v>
      </c>
      <c r="B439" s="2" t="str">
        <f t="shared" si="16"/>
        <v>FNTD</v>
      </c>
      <c r="C439" s="2" t="str">
        <f t="shared" si="17"/>
        <v>PA_THY_RA</v>
      </c>
      <c r="D439" s="112" t="s">
        <v>57</v>
      </c>
      <c r="E439" s="113">
        <v>96</v>
      </c>
      <c r="F439" s="114">
        <v>97</v>
      </c>
      <c r="G439" s="114">
        <v>99</v>
      </c>
      <c r="H439" s="114">
        <v>101</v>
      </c>
      <c r="I439" s="114">
        <v>104</v>
      </c>
      <c r="J439" s="114">
        <v>106</v>
      </c>
      <c r="K439" s="114">
        <v>109</v>
      </c>
      <c r="N439" s="12"/>
    </row>
    <row r="440" spans="1:14" x14ac:dyDescent="0.25">
      <c r="A440" s="111" t="s">
        <v>870</v>
      </c>
      <c r="B440" s="2" t="str">
        <f t="shared" si="16"/>
        <v>FNTD</v>
      </c>
      <c r="C440" s="2" t="str">
        <f t="shared" si="17"/>
        <v>PRCESS_CTRL_EN</v>
      </c>
      <c r="D440" s="112" t="s">
        <v>157</v>
      </c>
      <c r="E440" s="113">
        <v>115</v>
      </c>
      <c r="F440" s="114">
        <v>116</v>
      </c>
      <c r="G440" s="114">
        <v>118</v>
      </c>
      <c r="H440" s="114">
        <v>121</v>
      </c>
      <c r="I440" s="114">
        <v>124</v>
      </c>
      <c r="J440" s="114">
        <v>128</v>
      </c>
      <c r="K440" s="114">
        <v>131</v>
      </c>
      <c r="N440" s="12"/>
    </row>
    <row r="441" spans="1:14" x14ac:dyDescent="0.25">
      <c r="A441" s="111" t="s">
        <v>871</v>
      </c>
      <c r="B441" s="2" t="str">
        <f t="shared" si="16"/>
        <v>FNTD</v>
      </c>
      <c r="C441" s="2" t="str">
        <f t="shared" si="17"/>
        <v>PRCESS_CTRL_SR</v>
      </c>
      <c r="D441" s="112" t="s">
        <v>158</v>
      </c>
      <c r="E441" s="113">
        <v>157</v>
      </c>
      <c r="F441" s="114">
        <v>158</v>
      </c>
      <c r="G441" s="114">
        <v>162</v>
      </c>
      <c r="H441" s="114">
        <v>166</v>
      </c>
      <c r="I441" s="114">
        <v>170</v>
      </c>
      <c r="J441" s="114">
        <v>174</v>
      </c>
      <c r="K441" s="114">
        <v>178</v>
      </c>
      <c r="N441" s="12"/>
    </row>
    <row r="442" spans="1:14" x14ac:dyDescent="0.25">
      <c r="A442" s="111" t="s">
        <v>872</v>
      </c>
      <c r="B442" s="2" t="str">
        <f t="shared" si="16"/>
        <v>FNTD</v>
      </c>
      <c r="C442" s="2" t="str">
        <f t="shared" si="17"/>
        <v>PRJ_CTRL_LEAD</v>
      </c>
      <c r="D442" s="112" t="s">
        <v>19</v>
      </c>
      <c r="E442" s="113">
        <v>144</v>
      </c>
      <c r="F442" s="114">
        <v>145</v>
      </c>
      <c r="G442" s="114">
        <v>148</v>
      </c>
      <c r="H442" s="114">
        <v>151</v>
      </c>
      <c r="I442" s="114">
        <v>155</v>
      </c>
      <c r="J442" s="114">
        <v>159</v>
      </c>
      <c r="K442" s="114">
        <v>163</v>
      </c>
      <c r="N442" s="12"/>
    </row>
    <row r="443" spans="1:14" x14ac:dyDescent="0.25">
      <c r="A443" s="111" t="s">
        <v>873</v>
      </c>
      <c r="B443" s="2" t="str">
        <f t="shared" si="16"/>
        <v>FNTD</v>
      </c>
      <c r="C443" s="2" t="str">
        <f t="shared" si="17"/>
        <v>PRJ_CTRL_MNGR</v>
      </c>
      <c r="D443" s="112" t="s">
        <v>17</v>
      </c>
      <c r="E443" s="113">
        <v>195</v>
      </c>
      <c r="F443" s="114">
        <v>197</v>
      </c>
      <c r="G443" s="114">
        <v>201</v>
      </c>
      <c r="H443" s="114">
        <v>206</v>
      </c>
      <c r="I443" s="114">
        <v>211</v>
      </c>
      <c r="J443" s="114">
        <v>216</v>
      </c>
      <c r="K443" s="114">
        <v>222</v>
      </c>
      <c r="N443" s="12"/>
    </row>
    <row r="444" spans="1:14" x14ac:dyDescent="0.25">
      <c r="A444" s="111" t="s">
        <v>874</v>
      </c>
      <c r="B444" s="2" t="str">
        <f t="shared" si="16"/>
        <v>FNTD</v>
      </c>
      <c r="C444" s="2" t="str">
        <f t="shared" si="17"/>
        <v>PRJ_CTRL_SPCLST</v>
      </c>
      <c r="D444" s="112" t="s">
        <v>18</v>
      </c>
      <c r="E444" s="113">
        <v>121</v>
      </c>
      <c r="F444" s="114">
        <v>122</v>
      </c>
      <c r="G444" s="114">
        <v>124</v>
      </c>
      <c r="H444" s="114">
        <v>127</v>
      </c>
      <c r="I444" s="114">
        <v>131</v>
      </c>
      <c r="J444" s="114">
        <v>134</v>
      </c>
      <c r="K444" s="114">
        <v>137</v>
      </c>
      <c r="N444" s="12"/>
    </row>
    <row r="445" spans="1:14" x14ac:dyDescent="0.25">
      <c r="A445" s="111" t="s">
        <v>875</v>
      </c>
      <c r="B445" s="2" t="str">
        <f t="shared" si="16"/>
        <v>FNTD</v>
      </c>
      <c r="C445" s="2" t="str">
        <f t="shared" si="17"/>
        <v>PRJ_FINANCE</v>
      </c>
      <c r="D445" s="112" t="s">
        <v>20</v>
      </c>
      <c r="E445" s="113">
        <v>139</v>
      </c>
      <c r="F445" s="114">
        <v>140</v>
      </c>
      <c r="G445" s="114">
        <v>143</v>
      </c>
      <c r="H445" s="114">
        <v>146</v>
      </c>
      <c r="I445" s="114">
        <v>150</v>
      </c>
      <c r="J445" s="114">
        <v>154</v>
      </c>
      <c r="K445" s="114">
        <v>158</v>
      </c>
      <c r="N445" s="12"/>
    </row>
    <row r="446" spans="1:14" x14ac:dyDescent="0.25">
      <c r="A446" s="111" t="s">
        <v>876</v>
      </c>
      <c r="B446" s="2" t="str">
        <f t="shared" si="16"/>
        <v>FNTD</v>
      </c>
      <c r="C446" s="2" t="str">
        <f t="shared" si="17"/>
        <v>PRJ_MNGR</v>
      </c>
      <c r="D446" s="112" t="s">
        <v>22</v>
      </c>
      <c r="E446" s="113">
        <v>164</v>
      </c>
      <c r="F446" s="114">
        <v>166</v>
      </c>
      <c r="G446" s="114">
        <v>169</v>
      </c>
      <c r="H446" s="114">
        <v>173</v>
      </c>
      <c r="I446" s="114">
        <v>178</v>
      </c>
      <c r="J446" s="114">
        <v>182</v>
      </c>
      <c r="K446" s="114">
        <v>187</v>
      </c>
      <c r="N446" s="12"/>
    </row>
    <row r="447" spans="1:14" x14ac:dyDescent="0.25">
      <c r="A447" s="111" t="s">
        <v>877</v>
      </c>
      <c r="B447" s="2" t="str">
        <f t="shared" si="16"/>
        <v>FNTD</v>
      </c>
      <c r="C447" s="2" t="str">
        <f t="shared" si="17"/>
        <v>PRJ_MNGR_EXC</v>
      </c>
      <c r="D447" s="112" t="s">
        <v>21</v>
      </c>
      <c r="E447" s="113">
        <v>310</v>
      </c>
      <c r="F447" s="114">
        <v>313</v>
      </c>
      <c r="G447" s="114">
        <v>319</v>
      </c>
      <c r="H447" s="114">
        <v>327</v>
      </c>
      <c r="I447" s="114">
        <v>335</v>
      </c>
      <c r="J447" s="114">
        <v>343</v>
      </c>
      <c r="K447" s="114">
        <v>352</v>
      </c>
      <c r="N447" s="12"/>
    </row>
    <row r="448" spans="1:14" x14ac:dyDescent="0.25">
      <c r="A448" s="111" t="s">
        <v>878</v>
      </c>
      <c r="B448" s="2" t="str">
        <f t="shared" si="16"/>
        <v>FNTD</v>
      </c>
      <c r="C448" s="2" t="str">
        <f t="shared" si="17"/>
        <v>PRJ_MNGR_SR</v>
      </c>
      <c r="D448" s="112" t="s">
        <v>23</v>
      </c>
      <c r="E448" s="113">
        <v>248</v>
      </c>
      <c r="F448" s="114">
        <v>250</v>
      </c>
      <c r="G448" s="114">
        <v>255</v>
      </c>
      <c r="H448" s="114">
        <v>261</v>
      </c>
      <c r="I448" s="114">
        <v>268</v>
      </c>
      <c r="J448" s="114">
        <v>275</v>
      </c>
      <c r="K448" s="114">
        <v>282</v>
      </c>
      <c r="N448" s="12"/>
    </row>
    <row r="449" spans="1:14" x14ac:dyDescent="0.25">
      <c r="A449" s="111" t="s">
        <v>879</v>
      </c>
      <c r="B449" s="2" t="str">
        <f t="shared" si="16"/>
        <v>FNTD</v>
      </c>
      <c r="C449" s="2" t="str">
        <f t="shared" si="17"/>
        <v>PRJ_SPPRT</v>
      </c>
      <c r="D449" s="112" t="s">
        <v>24</v>
      </c>
      <c r="E449" s="113">
        <v>144</v>
      </c>
      <c r="F449" s="114">
        <v>145</v>
      </c>
      <c r="G449" s="114">
        <v>148</v>
      </c>
      <c r="H449" s="114">
        <v>151</v>
      </c>
      <c r="I449" s="114">
        <v>155</v>
      </c>
      <c r="J449" s="114">
        <v>159</v>
      </c>
      <c r="K449" s="114">
        <v>163</v>
      </c>
      <c r="N449" s="12"/>
    </row>
    <row r="450" spans="1:14" x14ac:dyDescent="0.25">
      <c r="A450" s="111" t="s">
        <v>880</v>
      </c>
      <c r="B450" s="2" t="str">
        <f t="shared" si="16"/>
        <v>FNTD</v>
      </c>
      <c r="C450" s="2" t="str">
        <f t="shared" si="17"/>
        <v>PROCUREMENT</v>
      </c>
      <c r="D450" s="112" t="s">
        <v>25</v>
      </c>
      <c r="E450" s="113">
        <v>119</v>
      </c>
      <c r="F450" s="114">
        <v>120</v>
      </c>
      <c r="G450" s="114">
        <v>122</v>
      </c>
      <c r="H450" s="114">
        <v>125</v>
      </c>
      <c r="I450" s="114">
        <v>128</v>
      </c>
      <c r="J450" s="114">
        <v>131</v>
      </c>
      <c r="K450" s="114">
        <v>135</v>
      </c>
      <c r="N450" s="12"/>
    </row>
    <row r="451" spans="1:14" x14ac:dyDescent="0.25">
      <c r="A451" s="111" t="s">
        <v>881</v>
      </c>
      <c r="B451" s="2" t="str">
        <f t="shared" si="16"/>
        <v>FNTD</v>
      </c>
      <c r="C451" s="2" t="str">
        <f t="shared" si="17"/>
        <v>PT_EXP_PHYST</v>
      </c>
      <c r="D451" s="112" t="s">
        <v>59</v>
      </c>
      <c r="E451" s="113">
        <v>145</v>
      </c>
      <c r="F451" s="114">
        <v>146</v>
      </c>
      <c r="G451" s="114">
        <v>149</v>
      </c>
      <c r="H451" s="114">
        <v>153</v>
      </c>
      <c r="I451" s="114">
        <v>157</v>
      </c>
      <c r="J451" s="114">
        <v>161</v>
      </c>
      <c r="K451" s="114">
        <v>165</v>
      </c>
      <c r="N451" s="12"/>
    </row>
    <row r="452" spans="1:14" x14ac:dyDescent="0.25">
      <c r="A452" s="111" t="s">
        <v>882</v>
      </c>
      <c r="B452" s="2" t="str">
        <f t="shared" ref="B452:B586" si="18">LEFT($A452,FIND("_",$A452)-1)</f>
        <v>FNTD</v>
      </c>
      <c r="C452" s="2" t="str">
        <f t="shared" ref="C452:C586" si="19">RIGHT($A452,(LEN($A452)-FIND("_",$A452)))</f>
        <v>PT_EXP_RA</v>
      </c>
      <c r="D452" s="112" t="s">
        <v>54</v>
      </c>
      <c r="E452" s="113">
        <v>96</v>
      </c>
      <c r="F452" s="114">
        <v>97</v>
      </c>
      <c r="G452" s="114">
        <v>99</v>
      </c>
      <c r="H452" s="114">
        <v>101</v>
      </c>
      <c r="I452" s="114">
        <v>104</v>
      </c>
      <c r="J452" s="114">
        <v>106</v>
      </c>
      <c r="K452" s="114">
        <v>109</v>
      </c>
      <c r="N452" s="12"/>
    </row>
    <row r="453" spans="1:14" x14ac:dyDescent="0.25">
      <c r="A453" s="111" t="s">
        <v>883</v>
      </c>
      <c r="B453" s="2" t="str">
        <f t="shared" si="18"/>
        <v>FNTD</v>
      </c>
      <c r="C453" s="2" t="str">
        <f t="shared" si="19"/>
        <v>PT_THY_RA</v>
      </c>
      <c r="D453" s="112" t="s">
        <v>55</v>
      </c>
      <c r="E453" s="113">
        <v>96</v>
      </c>
      <c r="F453" s="114">
        <v>97</v>
      </c>
      <c r="G453" s="114">
        <v>99</v>
      </c>
      <c r="H453" s="114">
        <v>101</v>
      </c>
      <c r="I453" s="114">
        <v>104</v>
      </c>
      <c r="J453" s="114">
        <v>106</v>
      </c>
      <c r="K453" s="114">
        <v>109</v>
      </c>
      <c r="N453" s="12"/>
    </row>
    <row r="454" spans="1:14" x14ac:dyDescent="0.25">
      <c r="A454" s="111" t="s">
        <v>884</v>
      </c>
      <c r="B454" s="2" t="str">
        <f t="shared" si="18"/>
        <v>FNTD</v>
      </c>
      <c r="C454" s="2" t="str">
        <f t="shared" si="19"/>
        <v>QC_TECHNICAL</v>
      </c>
      <c r="D454" s="112" t="s">
        <v>131</v>
      </c>
      <c r="E454" s="113">
        <v>103</v>
      </c>
      <c r="F454" s="114">
        <v>104</v>
      </c>
      <c r="G454" s="114">
        <v>106</v>
      </c>
      <c r="H454" s="114">
        <v>109</v>
      </c>
      <c r="I454" s="114">
        <v>112</v>
      </c>
      <c r="J454" s="114">
        <v>115</v>
      </c>
      <c r="K454" s="114">
        <v>117</v>
      </c>
      <c r="N454" s="12"/>
    </row>
    <row r="455" spans="1:14" x14ac:dyDescent="0.25">
      <c r="A455" s="111" t="s">
        <v>885</v>
      </c>
      <c r="B455" s="2" t="str">
        <f t="shared" si="18"/>
        <v>FNTD</v>
      </c>
      <c r="C455" s="2" t="str">
        <f t="shared" si="19"/>
        <v>QLTY_ASSRANCE</v>
      </c>
      <c r="D455" s="112" t="s">
        <v>211</v>
      </c>
      <c r="E455" s="113">
        <v>158</v>
      </c>
      <c r="F455" s="114">
        <v>159</v>
      </c>
      <c r="G455" s="114">
        <v>163</v>
      </c>
      <c r="H455" s="114">
        <v>167</v>
      </c>
      <c r="I455" s="114">
        <v>171</v>
      </c>
      <c r="J455" s="114">
        <v>175</v>
      </c>
      <c r="K455" s="114">
        <v>179</v>
      </c>
      <c r="N455" s="12"/>
    </row>
    <row r="456" spans="1:14" x14ac:dyDescent="0.25">
      <c r="A456" s="111" t="s">
        <v>753</v>
      </c>
      <c r="B456" s="2" t="str">
        <f t="shared" si="18"/>
        <v>FNTD</v>
      </c>
      <c r="C456" s="2" t="str">
        <f t="shared" si="19"/>
        <v>RF_DESIGN_EN</v>
      </c>
      <c r="D456" s="112" t="s">
        <v>38</v>
      </c>
      <c r="E456" s="113">
        <v>156</v>
      </c>
      <c r="F456" s="114">
        <v>157</v>
      </c>
      <c r="G456" s="114">
        <v>160</v>
      </c>
      <c r="H456" s="114">
        <v>164</v>
      </c>
      <c r="I456" s="114">
        <v>169</v>
      </c>
      <c r="J456" s="114">
        <v>173</v>
      </c>
      <c r="K456" s="114">
        <v>177</v>
      </c>
      <c r="N456" s="12"/>
    </row>
    <row r="457" spans="1:14" x14ac:dyDescent="0.25">
      <c r="A457" s="111" t="s">
        <v>754</v>
      </c>
      <c r="B457" s="2" t="str">
        <f t="shared" si="18"/>
        <v>FNTD</v>
      </c>
      <c r="C457" s="2" t="str">
        <f t="shared" si="19"/>
        <v>RF_DESIGN_SR</v>
      </c>
      <c r="D457" s="112" t="s">
        <v>39</v>
      </c>
      <c r="E457" s="113">
        <v>192</v>
      </c>
      <c r="F457" s="114">
        <v>194</v>
      </c>
      <c r="G457" s="114">
        <v>198</v>
      </c>
      <c r="H457" s="114">
        <v>203</v>
      </c>
      <c r="I457" s="114">
        <v>208</v>
      </c>
      <c r="J457" s="114">
        <v>213</v>
      </c>
      <c r="K457" s="114">
        <v>218</v>
      </c>
      <c r="N457" s="12"/>
    </row>
    <row r="458" spans="1:14" x14ac:dyDescent="0.25">
      <c r="A458" s="111" t="s">
        <v>755</v>
      </c>
      <c r="B458" s="2" t="str">
        <f t="shared" si="18"/>
        <v>FNTD</v>
      </c>
      <c r="C458" s="2" t="str">
        <f t="shared" si="19"/>
        <v>RF_RA</v>
      </c>
      <c r="D458" s="112" t="s">
        <v>804</v>
      </c>
      <c r="E458" s="113">
        <v>96</v>
      </c>
      <c r="F458" s="114">
        <v>97</v>
      </c>
      <c r="G458" s="114">
        <v>99</v>
      </c>
      <c r="H458" s="114">
        <v>101</v>
      </c>
      <c r="I458" s="114">
        <v>104</v>
      </c>
      <c r="J458" s="114">
        <v>106</v>
      </c>
      <c r="K458" s="114">
        <v>109</v>
      </c>
      <c r="N458" s="12"/>
    </row>
    <row r="459" spans="1:14" x14ac:dyDescent="0.25">
      <c r="A459" s="111" t="s">
        <v>756</v>
      </c>
      <c r="B459" s="2" t="str">
        <f t="shared" si="18"/>
        <v>FNTD</v>
      </c>
      <c r="C459" s="2" t="str">
        <f t="shared" si="19"/>
        <v>RF_SCIENTIST</v>
      </c>
      <c r="D459" s="112" t="s">
        <v>62</v>
      </c>
      <c r="E459" s="113">
        <v>179</v>
      </c>
      <c r="F459" s="114">
        <v>181</v>
      </c>
      <c r="G459" s="114">
        <v>184</v>
      </c>
      <c r="H459" s="114">
        <v>189</v>
      </c>
      <c r="I459" s="114">
        <v>193</v>
      </c>
      <c r="J459" s="114">
        <v>198</v>
      </c>
      <c r="K459" s="114">
        <v>203</v>
      </c>
      <c r="N459" s="12"/>
    </row>
    <row r="460" spans="1:14" x14ac:dyDescent="0.25">
      <c r="A460" s="111" t="s">
        <v>757</v>
      </c>
      <c r="B460" s="2" t="str">
        <f t="shared" si="18"/>
        <v>FNTD</v>
      </c>
      <c r="C460" s="2" t="str">
        <f t="shared" si="19"/>
        <v>SRF_TECH</v>
      </c>
      <c r="D460" s="112" t="s">
        <v>83</v>
      </c>
      <c r="E460" s="113">
        <v>80</v>
      </c>
      <c r="F460" s="114">
        <v>81</v>
      </c>
      <c r="G460" s="114">
        <v>82</v>
      </c>
      <c r="H460" s="114">
        <v>84</v>
      </c>
      <c r="I460" s="114">
        <v>86</v>
      </c>
      <c r="J460" s="114">
        <v>88</v>
      </c>
      <c r="K460" s="114">
        <v>91</v>
      </c>
      <c r="N460" s="12"/>
    </row>
    <row r="461" spans="1:14" x14ac:dyDescent="0.25">
      <c r="A461" s="111" t="s">
        <v>758</v>
      </c>
      <c r="B461" s="2" t="str">
        <f t="shared" si="18"/>
        <v>FNTD</v>
      </c>
      <c r="C461" s="2" t="str">
        <f t="shared" si="19"/>
        <v>TRAINING</v>
      </c>
      <c r="D461" s="112" t="s">
        <v>16</v>
      </c>
      <c r="E461" s="113">
        <v>129</v>
      </c>
      <c r="F461" s="114">
        <v>130</v>
      </c>
      <c r="G461" s="114">
        <v>133</v>
      </c>
      <c r="H461" s="114">
        <v>136</v>
      </c>
      <c r="I461" s="114">
        <v>139</v>
      </c>
      <c r="J461" s="114">
        <v>143</v>
      </c>
      <c r="K461" s="114">
        <v>146</v>
      </c>
      <c r="N461" s="12"/>
    </row>
    <row r="462" spans="1:14" x14ac:dyDescent="0.25">
      <c r="A462" s="111" t="s">
        <v>759</v>
      </c>
      <c r="B462" s="2" t="str">
        <f t="shared" si="18"/>
        <v>FNTD</v>
      </c>
      <c r="C462" s="2" t="str">
        <f t="shared" si="19"/>
        <v>U_GENERAL_ESH</v>
      </c>
      <c r="D462" s="112" t="s">
        <v>163</v>
      </c>
      <c r="E462" s="113">
        <v>0</v>
      </c>
      <c r="F462" s="114">
        <v>0</v>
      </c>
      <c r="G462" s="114">
        <v>0</v>
      </c>
      <c r="H462" s="114">
        <v>0</v>
      </c>
      <c r="I462" s="114">
        <v>0</v>
      </c>
      <c r="J462" s="114">
        <v>0</v>
      </c>
      <c r="K462" s="114">
        <v>0</v>
      </c>
      <c r="N462" s="12"/>
    </row>
    <row r="463" spans="1:14" x14ac:dyDescent="0.25">
      <c r="A463" s="111" t="s">
        <v>760</v>
      </c>
      <c r="B463" s="2" t="str">
        <f t="shared" si="18"/>
        <v>FNTD</v>
      </c>
      <c r="C463" s="2" t="str">
        <f t="shared" si="19"/>
        <v>U_MAG_SCIENTIST</v>
      </c>
      <c r="D463" s="112" t="s">
        <v>811</v>
      </c>
      <c r="E463" s="113">
        <v>0</v>
      </c>
      <c r="F463" s="114">
        <v>0</v>
      </c>
      <c r="G463" s="114">
        <v>0</v>
      </c>
      <c r="H463" s="114">
        <v>0</v>
      </c>
      <c r="I463" s="114">
        <v>0</v>
      </c>
      <c r="J463" s="114">
        <v>0</v>
      </c>
      <c r="K463" s="114">
        <v>0</v>
      </c>
      <c r="N463" s="12"/>
    </row>
    <row r="464" spans="1:14" x14ac:dyDescent="0.25">
      <c r="A464" s="111" t="s">
        <v>761</v>
      </c>
      <c r="B464" s="2" t="str">
        <f t="shared" si="18"/>
        <v>FNTD</v>
      </c>
      <c r="C464" s="2" t="str">
        <f t="shared" si="19"/>
        <v>U_MATRL_RA</v>
      </c>
      <c r="D464" s="112" t="s">
        <v>812</v>
      </c>
      <c r="E464" s="113">
        <v>0</v>
      </c>
      <c r="F464" s="114">
        <v>0</v>
      </c>
      <c r="G464" s="114">
        <v>0</v>
      </c>
      <c r="H464" s="114">
        <v>0</v>
      </c>
      <c r="I464" s="114">
        <v>0</v>
      </c>
      <c r="J464" s="114">
        <v>0</v>
      </c>
      <c r="K464" s="114">
        <v>0</v>
      </c>
      <c r="N464" s="12"/>
    </row>
    <row r="465" spans="1:14" x14ac:dyDescent="0.25">
      <c r="A465" s="111" t="s">
        <v>762</v>
      </c>
      <c r="B465" s="2" t="str">
        <f t="shared" si="18"/>
        <v>FNTD</v>
      </c>
      <c r="C465" s="2" t="str">
        <f t="shared" si="19"/>
        <v>U_PA_EXP_PHYST</v>
      </c>
      <c r="D465" s="112" t="s">
        <v>66</v>
      </c>
      <c r="E465" s="113">
        <v>0</v>
      </c>
      <c r="F465" s="114">
        <v>0</v>
      </c>
      <c r="G465" s="114">
        <v>0</v>
      </c>
      <c r="H465" s="114">
        <v>0</v>
      </c>
      <c r="I465" s="114">
        <v>0</v>
      </c>
      <c r="J465" s="114">
        <v>0</v>
      </c>
      <c r="K465" s="114">
        <v>0</v>
      </c>
      <c r="N465" s="12"/>
    </row>
    <row r="466" spans="1:14" x14ac:dyDescent="0.25">
      <c r="A466" s="111" t="s">
        <v>763</v>
      </c>
      <c r="B466" s="2" t="str">
        <f t="shared" si="18"/>
        <v>FNTD</v>
      </c>
      <c r="C466" s="2" t="str">
        <f t="shared" si="19"/>
        <v>U_PA_EXP_RA</v>
      </c>
      <c r="D466" s="112" t="s">
        <v>805</v>
      </c>
      <c r="E466" s="113">
        <v>0</v>
      </c>
      <c r="F466" s="114">
        <v>0</v>
      </c>
      <c r="G466" s="114">
        <v>0</v>
      </c>
      <c r="H466" s="114">
        <v>0</v>
      </c>
      <c r="I466" s="114">
        <v>0</v>
      </c>
      <c r="J466" s="114">
        <v>0</v>
      </c>
      <c r="K466" s="114">
        <v>0</v>
      </c>
      <c r="N466" s="12"/>
    </row>
    <row r="467" spans="1:14" x14ac:dyDescent="0.25">
      <c r="A467" s="111" t="s">
        <v>764</v>
      </c>
      <c r="B467" s="2" t="str">
        <f t="shared" si="18"/>
        <v>FNTD</v>
      </c>
      <c r="C467" s="2" t="str">
        <f t="shared" si="19"/>
        <v>U_PA_THY_RA</v>
      </c>
      <c r="D467" s="112" t="s">
        <v>64</v>
      </c>
      <c r="E467" s="113">
        <v>0</v>
      </c>
      <c r="F467" s="114">
        <v>0</v>
      </c>
      <c r="G467" s="114">
        <v>0</v>
      </c>
      <c r="H467" s="114">
        <v>0</v>
      </c>
      <c r="I467" s="114">
        <v>0</v>
      </c>
      <c r="J467" s="114">
        <v>0</v>
      </c>
      <c r="K467" s="114">
        <v>0</v>
      </c>
      <c r="N467" s="12"/>
    </row>
    <row r="468" spans="1:14" x14ac:dyDescent="0.25">
      <c r="A468" s="111" t="s">
        <v>765</v>
      </c>
      <c r="B468" s="2" t="str">
        <f t="shared" si="18"/>
        <v>FNTD</v>
      </c>
      <c r="C468" s="2" t="str">
        <f t="shared" si="19"/>
        <v>U_PROCUREMENT</v>
      </c>
      <c r="D468" s="112" t="s">
        <v>26</v>
      </c>
      <c r="E468" s="113">
        <v>0</v>
      </c>
      <c r="F468" s="114">
        <v>0</v>
      </c>
      <c r="G468" s="114">
        <v>0</v>
      </c>
      <c r="H468" s="114">
        <v>0</v>
      </c>
      <c r="I468" s="114">
        <v>0</v>
      </c>
      <c r="J468" s="114">
        <v>0</v>
      </c>
      <c r="K468" s="114">
        <v>0</v>
      </c>
      <c r="N468" s="12"/>
    </row>
    <row r="469" spans="1:14" x14ac:dyDescent="0.25">
      <c r="A469" s="111" t="s">
        <v>766</v>
      </c>
      <c r="B469" s="2" t="str">
        <f t="shared" si="18"/>
        <v>FNTD</v>
      </c>
      <c r="C469" s="2" t="str">
        <f t="shared" si="19"/>
        <v>U_PT_EXP_PHYST</v>
      </c>
      <c r="D469" s="112" t="s">
        <v>65</v>
      </c>
      <c r="E469" s="113">
        <v>0</v>
      </c>
      <c r="F469" s="114">
        <v>0</v>
      </c>
      <c r="G469" s="114">
        <v>0</v>
      </c>
      <c r="H469" s="114">
        <v>0</v>
      </c>
      <c r="I469" s="114">
        <v>0</v>
      </c>
      <c r="J469" s="114">
        <v>0</v>
      </c>
      <c r="K469" s="114">
        <v>0</v>
      </c>
      <c r="N469" s="12"/>
    </row>
    <row r="470" spans="1:14" x14ac:dyDescent="0.25">
      <c r="A470" s="111" t="s">
        <v>767</v>
      </c>
      <c r="B470" s="2" t="str">
        <f t="shared" si="18"/>
        <v>FNTD</v>
      </c>
      <c r="C470" s="2" t="str">
        <f t="shared" si="19"/>
        <v>U_PT_EXP_RA</v>
      </c>
      <c r="D470" s="112" t="s">
        <v>806</v>
      </c>
      <c r="E470" s="113">
        <v>0</v>
      </c>
      <c r="F470" s="114">
        <v>0</v>
      </c>
      <c r="G470" s="114">
        <v>0</v>
      </c>
      <c r="H470" s="114">
        <v>0</v>
      </c>
      <c r="I470" s="114">
        <v>0</v>
      </c>
      <c r="J470" s="114">
        <v>0</v>
      </c>
      <c r="K470" s="114">
        <v>0</v>
      </c>
      <c r="N470" s="12"/>
    </row>
    <row r="471" spans="1:14" x14ac:dyDescent="0.25">
      <c r="A471" s="111" t="s">
        <v>768</v>
      </c>
      <c r="B471" s="2" t="str">
        <f t="shared" si="18"/>
        <v>FNTD</v>
      </c>
      <c r="C471" s="2" t="str">
        <f t="shared" si="19"/>
        <v>U_PT_THY_RA</v>
      </c>
      <c r="D471" s="112" t="s">
        <v>63</v>
      </c>
      <c r="E471" s="113">
        <v>0</v>
      </c>
      <c r="F471" s="114">
        <v>0</v>
      </c>
      <c r="G471" s="114">
        <v>0</v>
      </c>
      <c r="H471" s="114">
        <v>0</v>
      </c>
      <c r="I471" s="114">
        <v>0</v>
      </c>
      <c r="J471" s="114">
        <v>0</v>
      </c>
      <c r="K471" s="114">
        <v>0</v>
      </c>
      <c r="N471" s="12"/>
    </row>
    <row r="472" spans="1:14" x14ac:dyDescent="0.25">
      <c r="A472" s="111" t="s">
        <v>769</v>
      </c>
      <c r="B472" s="2" t="str">
        <f t="shared" si="18"/>
        <v>FNTD</v>
      </c>
      <c r="C472" s="2" t="str">
        <f t="shared" si="19"/>
        <v>U_RF_RA</v>
      </c>
      <c r="D472" s="112" t="s">
        <v>807</v>
      </c>
      <c r="E472" s="113">
        <v>0</v>
      </c>
      <c r="F472" s="114">
        <v>0</v>
      </c>
      <c r="G472" s="114">
        <v>0</v>
      </c>
      <c r="H472" s="114">
        <v>0</v>
      </c>
      <c r="I472" s="114">
        <v>0</v>
      </c>
      <c r="J472" s="114">
        <v>0</v>
      </c>
      <c r="K472" s="114">
        <v>0</v>
      </c>
      <c r="N472" s="12"/>
    </row>
    <row r="473" spans="1:14" x14ac:dyDescent="0.25">
      <c r="A473" s="111" t="s">
        <v>770</v>
      </c>
      <c r="B473" s="2" t="str">
        <f t="shared" si="18"/>
        <v>FNTD</v>
      </c>
      <c r="C473" s="2" t="str">
        <f t="shared" si="19"/>
        <v>U_RF_SCIENTIST</v>
      </c>
      <c r="D473" s="112" t="s">
        <v>808</v>
      </c>
      <c r="E473" s="113">
        <v>0</v>
      </c>
      <c r="F473" s="114">
        <v>0</v>
      </c>
      <c r="G473" s="114">
        <v>0</v>
      </c>
      <c r="H473" s="114">
        <v>0</v>
      </c>
      <c r="I473" s="114">
        <v>0</v>
      </c>
      <c r="J473" s="114">
        <v>0</v>
      </c>
      <c r="K473" s="114">
        <v>0</v>
      </c>
      <c r="N473" s="12"/>
    </row>
    <row r="474" spans="1:14" x14ac:dyDescent="0.25">
      <c r="A474" s="111" t="s">
        <v>771</v>
      </c>
      <c r="B474" s="2" t="str">
        <f t="shared" si="18"/>
        <v>FNTD</v>
      </c>
      <c r="C474" s="2" t="str">
        <f t="shared" si="19"/>
        <v>WEB_APPS_DEVLPR</v>
      </c>
      <c r="D474" s="112" t="s">
        <v>51</v>
      </c>
      <c r="E474" s="113">
        <v>100</v>
      </c>
      <c r="F474" s="114">
        <v>100</v>
      </c>
      <c r="G474" s="114">
        <v>102</v>
      </c>
      <c r="H474" s="114">
        <v>105</v>
      </c>
      <c r="I474" s="114">
        <v>108</v>
      </c>
      <c r="J474" s="114">
        <v>110</v>
      </c>
      <c r="K474" s="114">
        <v>113</v>
      </c>
      <c r="N474" s="12"/>
    </row>
    <row r="475" spans="1:14" x14ac:dyDescent="0.25">
      <c r="A475" s="111" t="s">
        <v>772</v>
      </c>
      <c r="B475" s="2" t="str">
        <f t="shared" si="18"/>
        <v>FNTD</v>
      </c>
      <c r="C475" s="2" t="str">
        <f t="shared" si="19"/>
        <v>WELDER</v>
      </c>
      <c r="D475" s="112" t="s">
        <v>132</v>
      </c>
      <c r="E475" s="113">
        <v>114</v>
      </c>
      <c r="F475" s="114">
        <v>114</v>
      </c>
      <c r="G475" s="114">
        <v>117</v>
      </c>
      <c r="H475" s="114">
        <v>120</v>
      </c>
      <c r="I475" s="114">
        <v>123</v>
      </c>
      <c r="J475" s="114">
        <v>126</v>
      </c>
      <c r="K475" s="114">
        <v>129</v>
      </c>
      <c r="N475" s="12"/>
    </row>
    <row r="476" spans="1:14" x14ac:dyDescent="0.25">
      <c r="A476" s="111" t="s">
        <v>977</v>
      </c>
      <c r="B476" s="2" t="str">
        <f t="shared" si="18"/>
        <v>GM2ANL</v>
      </c>
      <c r="C476" s="2" t="str">
        <f t="shared" si="19"/>
        <v>APDEV_SYSTMAYST</v>
      </c>
      <c r="D476" s="112" t="s">
        <v>169</v>
      </c>
      <c r="E476" s="113">
        <v>137</v>
      </c>
      <c r="F476" s="114">
        <v>138</v>
      </c>
      <c r="G476" s="114">
        <v>141</v>
      </c>
      <c r="H476" s="114">
        <v>145</v>
      </c>
      <c r="I476" s="114">
        <v>148</v>
      </c>
      <c r="J476" s="114">
        <v>152</v>
      </c>
      <c r="K476" s="114">
        <v>156</v>
      </c>
      <c r="N476" s="12"/>
    </row>
    <row r="477" spans="1:14" x14ac:dyDescent="0.25">
      <c r="A477" s="111" t="s">
        <v>978</v>
      </c>
      <c r="B477" s="2" t="str">
        <f t="shared" si="18"/>
        <v>GM2ANL</v>
      </c>
      <c r="C477" s="2" t="str">
        <f t="shared" si="19"/>
        <v>CP_PHYCS_DEVLPR</v>
      </c>
      <c r="D477" s="112" t="s">
        <v>220</v>
      </c>
      <c r="E477" s="113">
        <v>125</v>
      </c>
      <c r="F477" s="114">
        <v>126</v>
      </c>
      <c r="G477" s="114">
        <v>129</v>
      </c>
      <c r="H477" s="114">
        <v>132</v>
      </c>
      <c r="I477" s="114">
        <v>135</v>
      </c>
      <c r="J477" s="114">
        <v>138</v>
      </c>
      <c r="K477" s="114">
        <v>142</v>
      </c>
      <c r="N477" s="12"/>
    </row>
    <row r="478" spans="1:14" x14ac:dyDescent="0.25">
      <c r="A478" s="111" t="s">
        <v>979</v>
      </c>
      <c r="B478" s="2" t="str">
        <f t="shared" si="18"/>
        <v>GM2ANL</v>
      </c>
      <c r="C478" s="2" t="str">
        <f t="shared" si="19"/>
        <v>CT_SRVCS_SPCLST</v>
      </c>
      <c r="D478" s="112" t="s">
        <v>175</v>
      </c>
      <c r="E478" s="113">
        <v>149</v>
      </c>
      <c r="F478" s="114">
        <v>150</v>
      </c>
      <c r="G478" s="114">
        <v>153</v>
      </c>
      <c r="H478" s="114">
        <v>157</v>
      </c>
      <c r="I478" s="114">
        <v>161</v>
      </c>
      <c r="J478" s="114">
        <v>165</v>
      </c>
      <c r="K478" s="114">
        <v>169</v>
      </c>
      <c r="N478" s="12"/>
    </row>
    <row r="479" spans="1:14" x14ac:dyDescent="0.25">
      <c r="A479" s="111" t="s">
        <v>980</v>
      </c>
      <c r="B479" s="2" t="str">
        <f t="shared" si="18"/>
        <v>GM2ANL</v>
      </c>
      <c r="C479" s="2" t="str">
        <f t="shared" si="19"/>
        <v>CTRL_SYSTM_EN</v>
      </c>
      <c r="D479" s="112" t="s">
        <v>29</v>
      </c>
      <c r="E479" s="113">
        <v>145</v>
      </c>
      <c r="F479" s="114">
        <v>146</v>
      </c>
      <c r="G479" s="114">
        <v>149</v>
      </c>
      <c r="H479" s="114">
        <v>153</v>
      </c>
      <c r="I479" s="114">
        <v>157</v>
      </c>
      <c r="J479" s="114">
        <v>160</v>
      </c>
      <c r="K479" s="114">
        <v>164</v>
      </c>
      <c r="N479" s="12"/>
    </row>
    <row r="480" spans="1:14" x14ac:dyDescent="0.25">
      <c r="A480" s="111" t="s">
        <v>981</v>
      </c>
      <c r="B480" s="2" t="str">
        <f t="shared" si="18"/>
        <v>GM2ANL</v>
      </c>
      <c r="C480" s="2" t="str">
        <f t="shared" si="19"/>
        <v>CTRL_SYSTM_SR</v>
      </c>
      <c r="D480" s="112" t="s">
        <v>30</v>
      </c>
      <c r="E480" s="113">
        <v>177</v>
      </c>
      <c r="F480" s="114">
        <v>178</v>
      </c>
      <c r="G480" s="114">
        <v>182</v>
      </c>
      <c r="H480" s="114">
        <v>186</v>
      </c>
      <c r="I480" s="114">
        <v>191</v>
      </c>
      <c r="J480" s="114">
        <v>196</v>
      </c>
      <c r="K480" s="114">
        <v>201</v>
      </c>
      <c r="N480" s="12"/>
    </row>
    <row r="481" spans="1:14" x14ac:dyDescent="0.25">
      <c r="A481" s="111" t="s">
        <v>982</v>
      </c>
      <c r="B481" s="2" t="str">
        <f t="shared" si="18"/>
        <v>GM2ANL</v>
      </c>
      <c r="C481" s="2" t="str">
        <f t="shared" si="19"/>
        <v>ELEC_ASMBY_TECH</v>
      </c>
      <c r="D481" s="112" t="s">
        <v>73</v>
      </c>
      <c r="E481" s="113">
        <v>75</v>
      </c>
      <c r="F481" s="114">
        <v>76</v>
      </c>
      <c r="G481" s="114">
        <v>78</v>
      </c>
      <c r="H481" s="114">
        <v>80</v>
      </c>
      <c r="I481" s="114">
        <v>82</v>
      </c>
      <c r="J481" s="114">
        <v>84</v>
      </c>
      <c r="K481" s="114">
        <v>86</v>
      </c>
      <c r="N481" s="12"/>
    </row>
    <row r="482" spans="1:14" x14ac:dyDescent="0.25">
      <c r="A482" s="111" t="s">
        <v>983</v>
      </c>
      <c r="B482" s="2" t="str">
        <f t="shared" si="18"/>
        <v>GM2ANL</v>
      </c>
      <c r="C482" s="2" t="str">
        <f t="shared" si="19"/>
        <v>ELEC_DESIGN_EN</v>
      </c>
      <c r="D482" s="112" t="s">
        <v>33</v>
      </c>
      <c r="E482" s="113">
        <v>138</v>
      </c>
      <c r="F482" s="114">
        <v>139</v>
      </c>
      <c r="G482" s="114">
        <v>141</v>
      </c>
      <c r="H482" s="114">
        <v>145</v>
      </c>
      <c r="I482" s="114">
        <v>149</v>
      </c>
      <c r="J482" s="114">
        <v>152</v>
      </c>
      <c r="K482" s="114">
        <v>156</v>
      </c>
      <c r="N482" s="12"/>
    </row>
    <row r="483" spans="1:14" x14ac:dyDescent="0.25">
      <c r="A483" s="111" t="s">
        <v>984</v>
      </c>
      <c r="B483" s="2" t="str">
        <f t="shared" si="18"/>
        <v>GM2ANL</v>
      </c>
      <c r="C483" s="2" t="str">
        <f t="shared" si="19"/>
        <v>ELEC_DESIGN_SR</v>
      </c>
      <c r="D483" s="112" t="s">
        <v>34</v>
      </c>
      <c r="E483" s="113">
        <v>172</v>
      </c>
      <c r="F483" s="114">
        <v>174</v>
      </c>
      <c r="G483" s="114">
        <v>177</v>
      </c>
      <c r="H483" s="114">
        <v>182</v>
      </c>
      <c r="I483" s="114">
        <v>186</v>
      </c>
      <c r="J483" s="114">
        <v>191</v>
      </c>
      <c r="K483" s="114">
        <v>195</v>
      </c>
      <c r="N483" s="12"/>
    </row>
    <row r="484" spans="1:14" x14ac:dyDescent="0.25">
      <c r="A484" s="111" t="s">
        <v>985</v>
      </c>
      <c r="B484" s="2" t="str">
        <f t="shared" si="18"/>
        <v>GM2ANL</v>
      </c>
      <c r="C484" s="2" t="str">
        <f t="shared" si="19"/>
        <v>ELEC_DESIGNER</v>
      </c>
      <c r="D484" s="112" t="s">
        <v>70</v>
      </c>
      <c r="E484" s="113">
        <v>106</v>
      </c>
      <c r="F484" s="114">
        <v>107</v>
      </c>
      <c r="G484" s="114">
        <v>109</v>
      </c>
      <c r="H484" s="114">
        <v>112</v>
      </c>
      <c r="I484" s="114">
        <v>114</v>
      </c>
      <c r="J484" s="114">
        <v>117</v>
      </c>
      <c r="K484" s="114">
        <v>120</v>
      </c>
      <c r="N484" s="12"/>
    </row>
    <row r="485" spans="1:14" x14ac:dyDescent="0.25">
      <c r="A485" s="111" t="s">
        <v>986</v>
      </c>
      <c r="B485" s="2" t="str">
        <f t="shared" si="18"/>
        <v>GM2ANL</v>
      </c>
      <c r="C485" s="2" t="str">
        <f t="shared" si="19"/>
        <v>ELEC_DRAFTER</v>
      </c>
      <c r="D485" s="112" t="s">
        <v>69</v>
      </c>
      <c r="E485" s="113">
        <v>74</v>
      </c>
      <c r="F485" s="114">
        <v>75</v>
      </c>
      <c r="G485" s="114">
        <v>76</v>
      </c>
      <c r="H485" s="114">
        <v>78</v>
      </c>
      <c r="I485" s="114">
        <v>80</v>
      </c>
      <c r="J485" s="114">
        <v>82</v>
      </c>
      <c r="K485" s="114">
        <v>84</v>
      </c>
      <c r="N485" s="12"/>
    </row>
    <row r="486" spans="1:14" x14ac:dyDescent="0.25">
      <c r="A486" s="111" t="s">
        <v>987</v>
      </c>
      <c r="B486" s="2" t="str">
        <f t="shared" si="18"/>
        <v>GM2ANL</v>
      </c>
      <c r="C486" s="2" t="str">
        <f t="shared" si="19"/>
        <v>ELEC_TECH</v>
      </c>
      <c r="D486" s="112" t="s">
        <v>75</v>
      </c>
      <c r="E486" s="113">
        <v>86</v>
      </c>
      <c r="F486" s="114">
        <v>87</v>
      </c>
      <c r="G486" s="114">
        <v>89</v>
      </c>
      <c r="H486" s="114">
        <v>91</v>
      </c>
      <c r="I486" s="114">
        <v>93</v>
      </c>
      <c r="J486" s="114">
        <v>96</v>
      </c>
      <c r="K486" s="114">
        <v>98</v>
      </c>
      <c r="N486" s="12"/>
    </row>
    <row r="487" spans="1:14" x14ac:dyDescent="0.25">
      <c r="A487" s="111" t="s">
        <v>988</v>
      </c>
      <c r="B487" s="2" t="str">
        <f t="shared" si="18"/>
        <v>GM2ANL</v>
      </c>
      <c r="C487" s="2" t="str">
        <f t="shared" si="19"/>
        <v>ELEC_TECH_MNGR</v>
      </c>
      <c r="D487" s="112" t="s">
        <v>35</v>
      </c>
      <c r="E487" s="113">
        <v>209</v>
      </c>
      <c r="F487" s="114">
        <v>210</v>
      </c>
      <c r="G487" s="114">
        <v>214</v>
      </c>
      <c r="H487" s="114">
        <v>220</v>
      </c>
      <c r="I487" s="114">
        <v>225</v>
      </c>
      <c r="J487" s="114">
        <v>231</v>
      </c>
      <c r="K487" s="114">
        <v>237</v>
      </c>
      <c r="N487" s="12"/>
    </row>
    <row r="488" spans="1:14" x14ac:dyDescent="0.25">
      <c r="A488" s="111" t="s">
        <v>989</v>
      </c>
      <c r="B488" s="2" t="str">
        <f t="shared" si="18"/>
        <v>GM2ANL</v>
      </c>
      <c r="C488" s="2" t="str">
        <f t="shared" si="19"/>
        <v>ELTN_DESIGN_EN</v>
      </c>
      <c r="D488" s="112" t="s">
        <v>31</v>
      </c>
      <c r="E488" s="113">
        <v>141</v>
      </c>
      <c r="F488" s="114">
        <v>142</v>
      </c>
      <c r="G488" s="114">
        <v>145</v>
      </c>
      <c r="H488" s="114">
        <v>149</v>
      </c>
      <c r="I488" s="114">
        <v>152</v>
      </c>
      <c r="J488" s="114">
        <v>156</v>
      </c>
      <c r="K488" s="114">
        <v>160</v>
      </c>
      <c r="N488" s="12"/>
    </row>
    <row r="489" spans="1:14" x14ac:dyDescent="0.25">
      <c r="A489" s="111" t="s">
        <v>990</v>
      </c>
      <c r="B489" s="110" t="str">
        <f t="shared" si="18"/>
        <v>GM2ANL</v>
      </c>
      <c r="C489" s="110" t="str">
        <f t="shared" si="19"/>
        <v>ELTN_DESIGN_SR</v>
      </c>
      <c r="D489" s="112" t="s">
        <v>32</v>
      </c>
      <c r="E489" s="113">
        <v>182</v>
      </c>
      <c r="F489" s="114">
        <v>183</v>
      </c>
      <c r="G489" s="114">
        <v>187</v>
      </c>
      <c r="H489" s="114">
        <v>192</v>
      </c>
      <c r="I489" s="114">
        <v>196</v>
      </c>
      <c r="J489" s="114">
        <v>201</v>
      </c>
      <c r="K489" s="114">
        <v>206</v>
      </c>
      <c r="N489" s="12"/>
    </row>
    <row r="490" spans="1:14" x14ac:dyDescent="0.25">
      <c r="A490" s="111" t="s">
        <v>991</v>
      </c>
      <c r="B490" s="110" t="str">
        <f t="shared" si="18"/>
        <v>GM2ANL</v>
      </c>
      <c r="C490" s="110" t="str">
        <f t="shared" si="19"/>
        <v>ELTN_TECH</v>
      </c>
      <c r="D490" s="112" t="s">
        <v>74</v>
      </c>
      <c r="E490" s="113">
        <v>94</v>
      </c>
      <c r="F490" s="114">
        <v>94</v>
      </c>
      <c r="G490" s="114">
        <v>96</v>
      </c>
      <c r="H490" s="114">
        <v>99</v>
      </c>
      <c r="I490" s="114">
        <v>101</v>
      </c>
      <c r="J490" s="114">
        <v>104</v>
      </c>
      <c r="K490" s="114">
        <v>106</v>
      </c>
      <c r="N490" s="12"/>
    </row>
    <row r="491" spans="1:14" x14ac:dyDescent="0.25">
      <c r="A491" s="111" t="s">
        <v>992</v>
      </c>
      <c r="B491" s="110" t="str">
        <f t="shared" si="18"/>
        <v>GM2ANL</v>
      </c>
      <c r="C491" s="110" t="str">
        <f t="shared" si="19"/>
        <v>ENGNRING_PHYST</v>
      </c>
      <c r="D491" s="112" t="s">
        <v>210</v>
      </c>
      <c r="E491" s="113">
        <v>150</v>
      </c>
      <c r="F491" s="114">
        <v>152</v>
      </c>
      <c r="G491" s="114">
        <v>155</v>
      </c>
      <c r="H491" s="114">
        <v>159</v>
      </c>
      <c r="I491" s="114">
        <v>162</v>
      </c>
      <c r="J491" s="114">
        <v>167</v>
      </c>
      <c r="K491" s="114">
        <v>171</v>
      </c>
      <c r="N491" s="12"/>
    </row>
    <row r="492" spans="1:14" x14ac:dyDescent="0.25">
      <c r="A492" s="111" t="s">
        <v>993</v>
      </c>
      <c r="B492" s="110" t="str">
        <f t="shared" si="18"/>
        <v>GM2ANL</v>
      </c>
      <c r="C492" s="110" t="str">
        <f t="shared" si="19"/>
        <v>HIGH_VAC_TECH</v>
      </c>
      <c r="D492" s="112" t="s">
        <v>81</v>
      </c>
      <c r="E492" s="113">
        <v>83</v>
      </c>
      <c r="F492" s="114">
        <v>84</v>
      </c>
      <c r="G492" s="114">
        <v>86</v>
      </c>
      <c r="H492" s="114">
        <v>88</v>
      </c>
      <c r="I492" s="114">
        <v>90</v>
      </c>
      <c r="J492" s="114">
        <v>92</v>
      </c>
      <c r="K492" s="114">
        <v>95</v>
      </c>
      <c r="N492" s="12"/>
    </row>
    <row r="493" spans="1:14" x14ac:dyDescent="0.25">
      <c r="A493" s="111" t="s">
        <v>994</v>
      </c>
      <c r="B493" s="110" t="str">
        <f t="shared" si="18"/>
        <v>GM2ANL</v>
      </c>
      <c r="C493" s="110" t="str">
        <f t="shared" si="19"/>
        <v>INSTRUMENT_TECH</v>
      </c>
      <c r="D493" s="112" t="s">
        <v>127</v>
      </c>
      <c r="E493" s="113">
        <v>92</v>
      </c>
      <c r="F493" s="114">
        <v>92</v>
      </c>
      <c r="G493" s="114">
        <v>94</v>
      </c>
      <c r="H493" s="114">
        <v>97</v>
      </c>
      <c r="I493" s="114">
        <v>99</v>
      </c>
      <c r="J493" s="114">
        <v>102</v>
      </c>
      <c r="K493" s="114">
        <v>104</v>
      </c>
      <c r="N493" s="12"/>
    </row>
    <row r="494" spans="1:14" x14ac:dyDescent="0.25">
      <c r="A494" s="111" t="s">
        <v>995</v>
      </c>
      <c r="B494" s="110" t="str">
        <f t="shared" si="18"/>
        <v>GM2ANL</v>
      </c>
      <c r="C494" s="110" t="str">
        <f t="shared" si="19"/>
        <v>MAGNT_DESIGN_EN</v>
      </c>
      <c r="D494" s="112" t="s">
        <v>46</v>
      </c>
      <c r="E494" s="113">
        <v>159</v>
      </c>
      <c r="F494" s="114">
        <v>161</v>
      </c>
      <c r="G494" s="114">
        <v>164</v>
      </c>
      <c r="H494" s="114">
        <v>168</v>
      </c>
      <c r="I494" s="114">
        <v>172</v>
      </c>
      <c r="J494" s="114">
        <v>177</v>
      </c>
      <c r="K494" s="114">
        <v>181</v>
      </c>
      <c r="N494" s="12"/>
    </row>
    <row r="495" spans="1:14" x14ac:dyDescent="0.25">
      <c r="A495" s="111" t="s">
        <v>886</v>
      </c>
      <c r="B495" s="110" t="str">
        <f t="shared" si="18"/>
        <v>GM2ANL</v>
      </c>
      <c r="C495" s="110" t="str">
        <f t="shared" si="19"/>
        <v>MAGNT_DESIGN_SR</v>
      </c>
      <c r="D495" s="112" t="s">
        <v>47</v>
      </c>
      <c r="E495" s="113">
        <v>175</v>
      </c>
      <c r="F495" s="114">
        <v>177</v>
      </c>
      <c r="G495" s="114">
        <v>180</v>
      </c>
      <c r="H495" s="114">
        <v>185</v>
      </c>
      <c r="I495" s="114">
        <v>190</v>
      </c>
      <c r="J495" s="114">
        <v>194</v>
      </c>
      <c r="K495" s="114">
        <v>199</v>
      </c>
      <c r="N495" s="12"/>
    </row>
    <row r="496" spans="1:14" x14ac:dyDescent="0.25">
      <c r="A496" s="111" t="s">
        <v>887</v>
      </c>
      <c r="B496" s="110" t="str">
        <f t="shared" si="18"/>
        <v>GM2ANL</v>
      </c>
      <c r="C496" s="110" t="str">
        <f t="shared" si="19"/>
        <v>MECH_ANLYSIS_EN</v>
      </c>
      <c r="D496" s="112" t="s">
        <v>42</v>
      </c>
      <c r="E496" s="113">
        <v>134</v>
      </c>
      <c r="F496" s="114">
        <v>135</v>
      </c>
      <c r="G496" s="114">
        <v>138</v>
      </c>
      <c r="H496" s="114">
        <v>141</v>
      </c>
      <c r="I496" s="114">
        <v>145</v>
      </c>
      <c r="J496" s="114">
        <v>148</v>
      </c>
      <c r="K496" s="114">
        <v>152</v>
      </c>
      <c r="N496" s="12"/>
    </row>
    <row r="497" spans="1:18" x14ac:dyDescent="0.25">
      <c r="A497" s="111" t="s">
        <v>888</v>
      </c>
      <c r="B497" s="110" t="str">
        <f t="shared" si="18"/>
        <v>GM2ANL</v>
      </c>
      <c r="C497" s="110" t="str">
        <f t="shared" si="19"/>
        <v>MECH_ANLYSIS_SR</v>
      </c>
      <c r="D497" s="112" t="s">
        <v>43</v>
      </c>
      <c r="E497" s="113">
        <v>169</v>
      </c>
      <c r="F497" s="114">
        <v>170</v>
      </c>
      <c r="G497" s="114">
        <v>173</v>
      </c>
      <c r="H497" s="114">
        <v>178</v>
      </c>
      <c r="I497" s="114">
        <v>182</v>
      </c>
      <c r="J497" s="114">
        <v>187</v>
      </c>
      <c r="K497" s="114">
        <v>191</v>
      </c>
      <c r="N497" s="12"/>
    </row>
    <row r="498" spans="1:18" x14ac:dyDescent="0.25">
      <c r="A498" s="111" t="s">
        <v>889</v>
      </c>
      <c r="B498" s="110" t="str">
        <f t="shared" si="18"/>
        <v>GM2ANL</v>
      </c>
      <c r="C498" s="110" t="str">
        <f t="shared" si="19"/>
        <v>MECH_ASMBY_TECH</v>
      </c>
      <c r="D498" s="112" t="s">
        <v>79</v>
      </c>
      <c r="E498" s="113">
        <v>86</v>
      </c>
      <c r="F498" s="114">
        <v>87</v>
      </c>
      <c r="G498" s="114">
        <v>88</v>
      </c>
      <c r="H498" s="114">
        <v>91</v>
      </c>
      <c r="I498" s="114">
        <v>93</v>
      </c>
      <c r="J498" s="114">
        <v>95</v>
      </c>
      <c r="K498" s="114">
        <v>98</v>
      </c>
      <c r="N498" s="12"/>
    </row>
    <row r="499" spans="1:18" x14ac:dyDescent="0.25">
      <c r="A499" s="111" t="s">
        <v>890</v>
      </c>
      <c r="B499" s="110" t="str">
        <f t="shared" si="18"/>
        <v>GM2ANL</v>
      </c>
      <c r="C499" s="110" t="str">
        <f t="shared" si="19"/>
        <v>MECH_DESIGN_EN</v>
      </c>
      <c r="D499" s="112" t="s">
        <v>44</v>
      </c>
      <c r="E499" s="113">
        <v>139</v>
      </c>
      <c r="F499" s="114">
        <v>140</v>
      </c>
      <c r="G499" s="114">
        <v>143</v>
      </c>
      <c r="H499" s="114">
        <v>147</v>
      </c>
      <c r="I499" s="114">
        <v>151</v>
      </c>
      <c r="J499" s="114">
        <v>154</v>
      </c>
      <c r="K499" s="114">
        <v>158</v>
      </c>
      <c r="N499" s="12"/>
    </row>
    <row r="500" spans="1:18" x14ac:dyDescent="0.25">
      <c r="A500" s="111" t="s">
        <v>891</v>
      </c>
      <c r="B500" s="110" t="str">
        <f t="shared" si="18"/>
        <v>GM2ANL</v>
      </c>
      <c r="C500" s="110" t="str">
        <f t="shared" si="19"/>
        <v>MECH_DESIGN_SR</v>
      </c>
      <c r="D500" s="112" t="s">
        <v>45</v>
      </c>
      <c r="E500" s="113">
        <v>176</v>
      </c>
      <c r="F500" s="114">
        <v>178</v>
      </c>
      <c r="G500" s="114">
        <v>181</v>
      </c>
      <c r="H500" s="114">
        <v>186</v>
      </c>
      <c r="I500" s="114">
        <v>191</v>
      </c>
      <c r="J500" s="114">
        <v>195</v>
      </c>
      <c r="K500" s="114">
        <v>200</v>
      </c>
      <c r="N500" s="12"/>
    </row>
    <row r="501" spans="1:18" x14ac:dyDescent="0.25">
      <c r="A501" s="111" t="s">
        <v>892</v>
      </c>
      <c r="B501" s="110" t="str">
        <f t="shared" si="18"/>
        <v>GM2ANL</v>
      </c>
      <c r="C501" s="110" t="str">
        <f t="shared" si="19"/>
        <v>MECH_DESIGNER</v>
      </c>
      <c r="D501" s="112" t="s">
        <v>68</v>
      </c>
      <c r="E501" s="113">
        <v>102</v>
      </c>
      <c r="F501" s="114">
        <v>103</v>
      </c>
      <c r="G501" s="114">
        <v>105</v>
      </c>
      <c r="H501" s="114">
        <v>108</v>
      </c>
      <c r="I501" s="114">
        <v>110</v>
      </c>
      <c r="J501" s="114">
        <v>113</v>
      </c>
      <c r="K501" s="114">
        <v>116</v>
      </c>
      <c r="M501" s="12"/>
      <c r="N501" s="12"/>
      <c r="O501" s="12"/>
      <c r="P501" s="12"/>
      <c r="Q501" s="12"/>
      <c r="R501" s="12"/>
    </row>
    <row r="502" spans="1:18" x14ac:dyDescent="0.25">
      <c r="A502" s="111" t="s">
        <v>893</v>
      </c>
      <c r="B502" s="110" t="str">
        <f t="shared" si="18"/>
        <v>GM2ANL</v>
      </c>
      <c r="C502" s="110" t="str">
        <f t="shared" si="19"/>
        <v>MECH_DRAFTER</v>
      </c>
      <c r="D502" s="112" t="s">
        <v>71</v>
      </c>
      <c r="E502" s="113">
        <v>60</v>
      </c>
      <c r="F502" s="114">
        <v>61</v>
      </c>
      <c r="G502" s="114">
        <v>62</v>
      </c>
      <c r="H502" s="114">
        <v>64</v>
      </c>
      <c r="I502" s="114">
        <v>65</v>
      </c>
      <c r="J502" s="114">
        <v>67</v>
      </c>
      <c r="K502" s="114">
        <v>69</v>
      </c>
      <c r="M502" s="12"/>
      <c r="N502" s="12"/>
      <c r="O502" s="12"/>
      <c r="P502" s="12"/>
      <c r="Q502" s="12"/>
      <c r="R502" s="12"/>
    </row>
    <row r="503" spans="1:18" x14ac:dyDescent="0.25">
      <c r="A503" s="111" t="s">
        <v>894</v>
      </c>
      <c r="B503" s="110" t="str">
        <f t="shared" si="18"/>
        <v>GM2ANL</v>
      </c>
      <c r="C503" s="110" t="str">
        <f t="shared" si="19"/>
        <v>MECH_TECH_MNGR</v>
      </c>
      <c r="D503" s="112" t="s">
        <v>48</v>
      </c>
      <c r="E503" s="113">
        <v>182</v>
      </c>
      <c r="F503" s="114">
        <v>183</v>
      </c>
      <c r="G503" s="114">
        <v>187</v>
      </c>
      <c r="H503" s="114">
        <v>192</v>
      </c>
      <c r="I503" s="114">
        <v>196</v>
      </c>
      <c r="J503" s="114">
        <v>201</v>
      </c>
      <c r="K503" s="114">
        <v>206</v>
      </c>
      <c r="M503" s="12"/>
      <c r="N503" s="12"/>
      <c r="O503" s="12"/>
      <c r="P503" s="12"/>
      <c r="Q503" s="12"/>
      <c r="R503" s="12"/>
    </row>
    <row r="504" spans="1:18" x14ac:dyDescent="0.25">
      <c r="A504" s="111" t="s">
        <v>895</v>
      </c>
      <c r="B504" s="110" t="str">
        <f t="shared" si="18"/>
        <v>GM2ANL</v>
      </c>
      <c r="C504" s="110" t="str">
        <f t="shared" si="19"/>
        <v>MECH_TECH_SPVSR</v>
      </c>
      <c r="D504" s="112" t="s">
        <v>85</v>
      </c>
      <c r="E504" s="113">
        <v>122</v>
      </c>
      <c r="F504" s="114">
        <v>123</v>
      </c>
      <c r="G504" s="114">
        <v>125</v>
      </c>
      <c r="H504" s="114">
        <v>128</v>
      </c>
      <c r="I504" s="114">
        <v>132</v>
      </c>
      <c r="J504" s="114">
        <v>135</v>
      </c>
      <c r="K504" s="114">
        <v>138</v>
      </c>
      <c r="M504" s="12"/>
      <c r="N504" s="12"/>
      <c r="O504" s="12"/>
      <c r="P504" s="12"/>
      <c r="Q504" s="12"/>
      <c r="R504" s="12"/>
    </row>
    <row r="505" spans="1:18" x14ac:dyDescent="0.25">
      <c r="A505" s="111" t="s">
        <v>896</v>
      </c>
      <c r="B505" s="110" t="str">
        <f t="shared" si="18"/>
        <v>GM2ANL</v>
      </c>
      <c r="C505" s="110" t="str">
        <f t="shared" si="19"/>
        <v>PRCESS_CTRL_EN</v>
      </c>
      <c r="D505" s="112" t="s">
        <v>157</v>
      </c>
      <c r="E505" s="113">
        <v>109</v>
      </c>
      <c r="F505" s="114">
        <v>110</v>
      </c>
      <c r="G505" s="114">
        <v>112</v>
      </c>
      <c r="H505" s="114">
        <v>115</v>
      </c>
      <c r="I505" s="114">
        <v>118</v>
      </c>
      <c r="J505" s="114">
        <v>121</v>
      </c>
      <c r="K505" s="114">
        <v>124</v>
      </c>
      <c r="M505" s="12"/>
      <c r="N505" s="12"/>
      <c r="O505" s="12"/>
      <c r="P505" s="12"/>
      <c r="Q505" s="12"/>
      <c r="R505" s="12"/>
    </row>
    <row r="506" spans="1:18" x14ac:dyDescent="0.25">
      <c r="A506" s="111" t="s">
        <v>897</v>
      </c>
      <c r="B506" s="110" t="str">
        <f t="shared" si="18"/>
        <v>GM2ANL</v>
      </c>
      <c r="C506" s="110" t="str">
        <f t="shared" si="19"/>
        <v>PRCESS_CTRL_SR</v>
      </c>
      <c r="D506" s="112" t="s">
        <v>158</v>
      </c>
      <c r="E506" s="113">
        <v>149</v>
      </c>
      <c r="F506" s="114">
        <v>150</v>
      </c>
      <c r="G506" s="114">
        <v>153</v>
      </c>
      <c r="H506" s="114">
        <v>157</v>
      </c>
      <c r="I506" s="114">
        <v>160</v>
      </c>
      <c r="J506" s="114">
        <v>165</v>
      </c>
      <c r="K506" s="114">
        <v>169</v>
      </c>
      <c r="M506" s="12"/>
      <c r="N506" s="12"/>
      <c r="O506" s="12"/>
      <c r="P506" s="12"/>
      <c r="Q506" s="12"/>
      <c r="R506" s="12"/>
    </row>
    <row r="507" spans="1:18" x14ac:dyDescent="0.25">
      <c r="A507" s="111" t="s">
        <v>898</v>
      </c>
      <c r="B507" s="110" t="str">
        <f t="shared" si="18"/>
        <v>GM2ANL</v>
      </c>
      <c r="C507" s="110" t="str">
        <f t="shared" si="19"/>
        <v>PT_EXP_PHYST</v>
      </c>
      <c r="D507" s="112" t="s">
        <v>59</v>
      </c>
      <c r="E507" s="113">
        <v>137</v>
      </c>
      <c r="F507" s="114">
        <v>138</v>
      </c>
      <c r="G507" s="114">
        <v>141</v>
      </c>
      <c r="H507" s="114">
        <v>144</v>
      </c>
      <c r="I507" s="114">
        <v>148</v>
      </c>
      <c r="J507" s="114">
        <v>152</v>
      </c>
      <c r="K507" s="114">
        <v>156</v>
      </c>
      <c r="M507" s="12"/>
      <c r="N507" s="12"/>
      <c r="O507" s="12"/>
      <c r="P507" s="12"/>
      <c r="Q507" s="12"/>
      <c r="R507" s="12"/>
    </row>
    <row r="508" spans="1:18" s="12" customFormat="1" x14ac:dyDescent="0.25">
      <c r="A508" s="111" t="s">
        <v>899</v>
      </c>
      <c r="B508" s="110" t="str">
        <f t="shared" si="18"/>
        <v>GM2ANL</v>
      </c>
      <c r="C508" s="110" t="str">
        <f t="shared" si="19"/>
        <v>PT_EXP_RA</v>
      </c>
      <c r="D508" s="112" t="s">
        <v>54</v>
      </c>
      <c r="E508" s="113">
        <v>91</v>
      </c>
      <c r="F508" s="114">
        <v>92</v>
      </c>
      <c r="G508" s="114">
        <v>93</v>
      </c>
      <c r="H508" s="114">
        <v>96</v>
      </c>
      <c r="I508" s="114">
        <v>98</v>
      </c>
      <c r="J508" s="114">
        <v>101</v>
      </c>
      <c r="K508" s="114">
        <v>103</v>
      </c>
    </row>
    <row r="509" spans="1:18" s="12" customFormat="1" x14ac:dyDescent="0.25">
      <c r="A509" s="111" t="s">
        <v>900</v>
      </c>
      <c r="B509" s="110" t="str">
        <f t="shared" si="18"/>
        <v>GM2ANL</v>
      </c>
      <c r="C509" s="110" t="str">
        <f t="shared" si="19"/>
        <v>U_PT_EXP_PHYST</v>
      </c>
      <c r="D509" s="112" t="s">
        <v>65</v>
      </c>
      <c r="E509" s="113">
        <v>0</v>
      </c>
      <c r="F509" s="114">
        <v>0</v>
      </c>
      <c r="G509" s="114">
        <v>0</v>
      </c>
      <c r="H509" s="114">
        <v>0</v>
      </c>
      <c r="I509" s="114">
        <v>0</v>
      </c>
      <c r="J509" s="114">
        <v>0</v>
      </c>
      <c r="K509" s="114">
        <v>0</v>
      </c>
    </row>
    <row r="510" spans="1:18" s="12" customFormat="1" x14ac:dyDescent="0.25">
      <c r="A510" s="111" t="s">
        <v>901</v>
      </c>
      <c r="B510" s="110" t="str">
        <f t="shared" si="18"/>
        <v>GM2ANL</v>
      </c>
      <c r="C510" s="110" t="str">
        <f t="shared" si="19"/>
        <v>U_PT_EXP_RA</v>
      </c>
      <c r="D510" s="112" t="s">
        <v>806</v>
      </c>
      <c r="E510" s="113">
        <v>0</v>
      </c>
      <c r="F510" s="114">
        <v>0</v>
      </c>
      <c r="G510" s="114">
        <v>0</v>
      </c>
      <c r="H510" s="114">
        <v>0</v>
      </c>
      <c r="I510" s="114">
        <v>0</v>
      </c>
      <c r="J510" s="114">
        <v>0</v>
      </c>
      <c r="K510" s="114">
        <v>0</v>
      </c>
    </row>
    <row r="511" spans="1:18" s="12" customFormat="1" x14ac:dyDescent="0.25">
      <c r="A511" s="111" t="s">
        <v>902</v>
      </c>
      <c r="B511" s="110" t="str">
        <f t="shared" si="18"/>
        <v>GM2ANL</v>
      </c>
      <c r="C511" s="110" t="str">
        <f t="shared" si="19"/>
        <v>U_PT_THY_PHYST</v>
      </c>
      <c r="D511" s="112" t="s">
        <v>223</v>
      </c>
      <c r="E511" s="113">
        <v>0</v>
      </c>
      <c r="F511" s="114">
        <v>0</v>
      </c>
      <c r="G511" s="114">
        <v>0</v>
      </c>
      <c r="H511" s="114">
        <v>0</v>
      </c>
      <c r="I511" s="114">
        <v>0</v>
      </c>
      <c r="J511" s="114">
        <v>0</v>
      </c>
      <c r="K511" s="114">
        <v>0</v>
      </c>
    </row>
    <row r="512" spans="1:18" s="12" customFormat="1" x14ac:dyDescent="0.25">
      <c r="A512" s="111" t="s">
        <v>903</v>
      </c>
      <c r="B512" s="110" t="str">
        <f t="shared" si="18"/>
        <v>GM2ANL</v>
      </c>
      <c r="C512" s="110" t="str">
        <f t="shared" si="19"/>
        <v>U_PT_THY_RA</v>
      </c>
      <c r="D512" s="112" t="s">
        <v>63</v>
      </c>
      <c r="E512" s="113">
        <v>0</v>
      </c>
      <c r="F512" s="114">
        <v>0</v>
      </c>
      <c r="G512" s="114">
        <v>0</v>
      </c>
      <c r="H512" s="114">
        <v>0</v>
      </c>
      <c r="I512" s="114">
        <v>0</v>
      </c>
      <c r="J512" s="114">
        <v>0</v>
      </c>
      <c r="K512" s="114">
        <v>0</v>
      </c>
    </row>
    <row r="513" spans="1:11" s="12" customFormat="1" x14ac:dyDescent="0.25">
      <c r="A513" s="111" t="s">
        <v>904</v>
      </c>
      <c r="B513" s="110" t="str">
        <f t="shared" si="18"/>
        <v>GM2BNL</v>
      </c>
      <c r="C513" s="110" t="str">
        <f t="shared" si="19"/>
        <v>APDEV_SYSTMAYST</v>
      </c>
      <c r="D513" s="112" t="s">
        <v>169</v>
      </c>
      <c r="E513" s="113">
        <v>137</v>
      </c>
      <c r="F513" s="114">
        <v>138</v>
      </c>
      <c r="G513" s="114">
        <v>141</v>
      </c>
      <c r="H513" s="114">
        <v>145</v>
      </c>
      <c r="I513" s="114">
        <v>148</v>
      </c>
      <c r="J513" s="114">
        <v>152</v>
      </c>
      <c r="K513" s="114">
        <v>156</v>
      </c>
    </row>
    <row r="514" spans="1:11" s="12" customFormat="1" x14ac:dyDescent="0.25">
      <c r="A514" s="111" t="s">
        <v>905</v>
      </c>
      <c r="B514" s="110" t="str">
        <f t="shared" si="18"/>
        <v>GM2BNL</v>
      </c>
      <c r="C514" s="110" t="str">
        <f t="shared" si="19"/>
        <v>CP_PHYCS_DEVLPR</v>
      </c>
      <c r="D514" s="112" t="s">
        <v>220</v>
      </c>
      <c r="E514" s="113">
        <v>125</v>
      </c>
      <c r="F514" s="114">
        <v>126</v>
      </c>
      <c r="G514" s="114">
        <v>129</v>
      </c>
      <c r="H514" s="114">
        <v>132</v>
      </c>
      <c r="I514" s="114">
        <v>135</v>
      </c>
      <c r="J514" s="114">
        <v>138</v>
      </c>
      <c r="K514" s="114">
        <v>142</v>
      </c>
    </row>
    <row r="515" spans="1:11" s="12" customFormat="1" x14ac:dyDescent="0.25">
      <c r="A515" s="111" t="s">
        <v>906</v>
      </c>
      <c r="B515" s="110" t="str">
        <f t="shared" si="18"/>
        <v>GM2BNL</v>
      </c>
      <c r="C515" s="110" t="str">
        <f t="shared" si="19"/>
        <v>CT_SRVCS_SPCLST</v>
      </c>
      <c r="D515" s="112" t="s">
        <v>175</v>
      </c>
      <c r="E515" s="113">
        <v>149</v>
      </c>
      <c r="F515" s="114">
        <v>150</v>
      </c>
      <c r="G515" s="114">
        <v>153</v>
      </c>
      <c r="H515" s="114">
        <v>157</v>
      </c>
      <c r="I515" s="114">
        <v>161</v>
      </c>
      <c r="J515" s="114">
        <v>165</v>
      </c>
      <c r="K515" s="114">
        <v>169</v>
      </c>
    </row>
    <row r="516" spans="1:11" s="12" customFormat="1" x14ac:dyDescent="0.25">
      <c r="A516" s="111" t="s">
        <v>907</v>
      </c>
      <c r="B516" s="110" t="str">
        <f t="shared" si="18"/>
        <v>GM2BNL</v>
      </c>
      <c r="C516" s="110" t="str">
        <f t="shared" si="19"/>
        <v>CTRL_SYSTM_EN</v>
      </c>
      <c r="D516" s="112" t="s">
        <v>29</v>
      </c>
      <c r="E516" s="113">
        <v>145</v>
      </c>
      <c r="F516" s="114">
        <v>146</v>
      </c>
      <c r="G516" s="114">
        <v>149</v>
      </c>
      <c r="H516" s="114">
        <v>153</v>
      </c>
      <c r="I516" s="114">
        <v>157</v>
      </c>
      <c r="J516" s="114">
        <v>160</v>
      </c>
      <c r="K516" s="114">
        <v>164</v>
      </c>
    </row>
    <row r="517" spans="1:11" s="12" customFormat="1" x14ac:dyDescent="0.25">
      <c r="A517" s="111" t="s">
        <v>908</v>
      </c>
      <c r="B517" s="110" t="str">
        <f t="shared" si="18"/>
        <v>GM2BNL</v>
      </c>
      <c r="C517" s="110" t="str">
        <f t="shared" si="19"/>
        <v>CTRL_SYSTM_SR</v>
      </c>
      <c r="D517" s="112" t="s">
        <v>30</v>
      </c>
      <c r="E517" s="113">
        <v>177</v>
      </c>
      <c r="F517" s="114">
        <v>178</v>
      </c>
      <c r="G517" s="114">
        <v>182</v>
      </c>
      <c r="H517" s="114">
        <v>186</v>
      </c>
      <c r="I517" s="114">
        <v>191</v>
      </c>
      <c r="J517" s="114">
        <v>196</v>
      </c>
      <c r="K517" s="114">
        <v>201</v>
      </c>
    </row>
    <row r="518" spans="1:11" s="12" customFormat="1" x14ac:dyDescent="0.25">
      <c r="A518" s="111" t="s">
        <v>909</v>
      </c>
      <c r="B518" s="110" t="str">
        <f t="shared" si="18"/>
        <v>GM2BNL</v>
      </c>
      <c r="C518" s="110" t="str">
        <f t="shared" si="19"/>
        <v>ELEC_ASMBY_TECH</v>
      </c>
      <c r="D518" s="112" t="s">
        <v>73</v>
      </c>
      <c r="E518" s="113">
        <v>75</v>
      </c>
      <c r="F518" s="114">
        <v>76</v>
      </c>
      <c r="G518" s="114">
        <v>78</v>
      </c>
      <c r="H518" s="114">
        <v>80</v>
      </c>
      <c r="I518" s="114">
        <v>82</v>
      </c>
      <c r="J518" s="114">
        <v>84</v>
      </c>
      <c r="K518" s="114">
        <v>86</v>
      </c>
    </row>
    <row r="519" spans="1:11" s="12" customFormat="1" x14ac:dyDescent="0.25">
      <c r="A519" s="111" t="s">
        <v>910</v>
      </c>
      <c r="B519" s="110" t="str">
        <f t="shared" si="18"/>
        <v>GM2BNL</v>
      </c>
      <c r="C519" s="110" t="str">
        <f t="shared" si="19"/>
        <v>ELEC_DESIGN_EN</v>
      </c>
      <c r="D519" s="112" t="s">
        <v>33</v>
      </c>
      <c r="E519" s="113">
        <v>138</v>
      </c>
      <c r="F519" s="114">
        <v>139</v>
      </c>
      <c r="G519" s="114">
        <v>141</v>
      </c>
      <c r="H519" s="114">
        <v>145</v>
      </c>
      <c r="I519" s="114">
        <v>149</v>
      </c>
      <c r="J519" s="114">
        <v>152</v>
      </c>
      <c r="K519" s="114">
        <v>156</v>
      </c>
    </row>
    <row r="520" spans="1:11" s="12" customFormat="1" x14ac:dyDescent="0.25">
      <c r="A520" s="111" t="s">
        <v>911</v>
      </c>
      <c r="B520" s="110" t="str">
        <f t="shared" si="18"/>
        <v>GM2BNL</v>
      </c>
      <c r="C520" s="110" t="str">
        <f t="shared" si="19"/>
        <v>ELEC_DESIGN_SR</v>
      </c>
      <c r="D520" s="112" t="s">
        <v>34</v>
      </c>
      <c r="E520" s="113">
        <v>172</v>
      </c>
      <c r="F520" s="114">
        <v>174</v>
      </c>
      <c r="G520" s="114">
        <v>177</v>
      </c>
      <c r="H520" s="114">
        <v>182</v>
      </c>
      <c r="I520" s="114">
        <v>186</v>
      </c>
      <c r="J520" s="114">
        <v>191</v>
      </c>
      <c r="K520" s="114">
        <v>195</v>
      </c>
    </row>
    <row r="521" spans="1:11" s="12" customFormat="1" x14ac:dyDescent="0.25">
      <c r="A521" s="111" t="s">
        <v>912</v>
      </c>
      <c r="B521" s="110" t="str">
        <f t="shared" si="18"/>
        <v>GM2BNL</v>
      </c>
      <c r="C521" s="110" t="str">
        <f t="shared" si="19"/>
        <v>ELEC_DESIGNER</v>
      </c>
      <c r="D521" s="112" t="s">
        <v>70</v>
      </c>
      <c r="E521" s="113">
        <v>106</v>
      </c>
      <c r="F521" s="114">
        <v>107</v>
      </c>
      <c r="G521" s="114">
        <v>109</v>
      </c>
      <c r="H521" s="114">
        <v>112</v>
      </c>
      <c r="I521" s="114">
        <v>114</v>
      </c>
      <c r="J521" s="114">
        <v>117</v>
      </c>
      <c r="K521" s="114">
        <v>120</v>
      </c>
    </row>
    <row r="522" spans="1:11" s="12" customFormat="1" x14ac:dyDescent="0.25">
      <c r="A522" s="111" t="s">
        <v>913</v>
      </c>
      <c r="B522" s="110" t="str">
        <f t="shared" si="18"/>
        <v>GM2BNL</v>
      </c>
      <c r="C522" s="110" t="str">
        <f t="shared" si="19"/>
        <v>ELEC_DRAFTER</v>
      </c>
      <c r="D522" s="112" t="s">
        <v>69</v>
      </c>
      <c r="E522" s="113">
        <v>74</v>
      </c>
      <c r="F522" s="114">
        <v>75</v>
      </c>
      <c r="G522" s="114">
        <v>76</v>
      </c>
      <c r="H522" s="114">
        <v>78</v>
      </c>
      <c r="I522" s="114">
        <v>80</v>
      </c>
      <c r="J522" s="114">
        <v>82</v>
      </c>
      <c r="K522" s="114">
        <v>84</v>
      </c>
    </row>
    <row r="523" spans="1:11" s="12" customFormat="1" x14ac:dyDescent="0.25">
      <c r="A523" s="111" t="s">
        <v>914</v>
      </c>
      <c r="B523" s="110" t="str">
        <f t="shared" si="18"/>
        <v>GM2BNL</v>
      </c>
      <c r="C523" s="110" t="str">
        <f t="shared" si="19"/>
        <v>ELEC_TECH</v>
      </c>
      <c r="D523" s="112" t="s">
        <v>75</v>
      </c>
      <c r="E523" s="113">
        <v>86</v>
      </c>
      <c r="F523" s="114">
        <v>87</v>
      </c>
      <c r="G523" s="114">
        <v>89</v>
      </c>
      <c r="H523" s="114">
        <v>91</v>
      </c>
      <c r="I523" s="114">
        <v>93</v>
      </c>
      <c r="J523" s="114">
        <v>96</v>
      </c>
      <c r="K523" s="114">
        <v>98</v>
      </c>
    </row>
    <row r="524" spans="1:11" s="12" customFormat="1" x14ac:dyDescent="0.25">
      <c r="A524" s="111" t="s">
        <v>915</v>
      </c>
      <c r="B524" s="110" t="str">
        <f t="shared" si="18"/>
        <v>GM2BNL</v>
      </c>
      <c r="C524" s="110" t="str">
        <f t="shared" si="19"/>
        <v>ELEC_TECH_MNGR</v>
      </c>
      <c r="D524" s="112" t="s">
        <v>35</v>
      </c>
      <c r="E524" s="113">
        <v>209</v>
      </c>
      <c r="F524" s="114">
        <v>210</v>
      </c>
      <c r="G524" s="114">
        <v>214</v>
      </c>
      <c r="H524" s="114">
        <v>220</v>
      </c>
      <c r="I524" s="114">
        <v>225</v>
      </c>
      <c r="J524" s="114">
        <v>231</v>
      </c>
      <c r="K524" s="114">
        <v>237</v>
      </c>
    </row>
    <row r="525" spans="1:11" s="12" customFormat="1" x14ac:dyDescent="0.25">
      <c r="A525" s="111" t="s">
        <v>916</v>
      </c>
      <c r="B525" s="110" t="str">
        <f t="shared" si="18"/>
        <v>GM2BNL</v>
      </c>
      <c r="C525" s="110" t="str">
        <f t="shared" si="19"/>
        <v>ELTN_DESIGN_EN</v>
      </c>
      <c r="D525" s="112" t="s">
        <v>31</v>
      </c>
      <c r="E525" s="113">
        <v>141</v>
      </c>
      <c r="F525" s="114">
        <v>142</v>
      </c>
      <c r="G525" s="114">
        <v>145</v>
      </c>
      <c r="H525" s="114">
        <v>149</v>
      </c>
      <c r="I525" s="114">
        <v>152</v>
      </c>
      <c r="J525" s="114">
        <v>156</v>
      </c>
      <c r="K525" s="114">
        <v>160</v>
      </c>
    </row>
    <row r="526" spans="1:11" s="12" customFormat="1" x14ac:dyDescent="0.25">
      <c r="A526" s="111" t="s">
        <v>917</v>
      </c>
      <c r="B526" s="110" t="str">
        <f t="shared" si="18"/>
        <v>GM2BNL</v>
      </c>
      <c r="C526" s="110" t="str">
        <f t="shared" si="19"/>
        <v>ELTN_DESIGN_SR</v>
      </c>
      <c r="D526" s="112" t="s">
        <v>32</v>
      </c>
      <c r="E526" s="113">
        <v>182</v>
      </c>
      <c r="F526" s="114">
        <v>183</v>
      </c>
      <c r="G526" s="114">
        <v>187</v>
      </c>
      <c r="H526" s="114">
        <v>192</v>
      </c>
      <c r="I526" s="114">
        <v>196</v>
      </c>
      <c r="J526" s="114">
        <v>201</v>
      </c>
      <c r="K526" s="114">
        <v>206</v>
      </c>
    </row>
    <row r="527" spans="1:11" s="12" customFormat="1" x14ac:dyDescent="0.25">
      <c r="A527" s="111" t="s">
        <v>918</v>
      </c>
      <c r="B527" s="110" t="str">
        <f t="shared" si="18"/>
        <v>GM2BNL</v>
      </c>
      <c r="C527" s="110" t="str">
        <f t="shared" si="19"/>
        <v>ELTN_TECH</v>
      </c>
      <c r="D527" s="112" t="s">
        <v>74</v>
      </c>
      <c r="E527" s="113">
        <v>94</v>
      </c>
      <c r="F527" s="114">
        <v>94</v>
      </c>
      <c r="G527" s="114">
        <v>96</v>
      </c>
      <c r="H527" s="114">
        <v>99</v>
      </c>
      <c r="I527" s="114">
        <v>101</v>
      </c>
      <c r="J527" s="114">
        <v>104</v>
      </c>
      <c r="K527" s="114">
        <v>106</v>
      </c>
    </row>
    <row r="528" spans="1:11" s="12" customFormat="1" x14ac:dyDescent="0.25">
      <c r="A528" s="111" t="s">
        <v>919</v>
      </c>
      <c r="B528" s="110" t="str">
        <f t="shared" si="18"/>
        <v>GM2BNL</v>
      </c>
      <c r="C528" s="110" t="str">
        <f t="shared" si="19"/>
        <v>ENGNRING_PHYST</v>
      </c>
      <c r="D528" s="112" t="s">
        <v>210</v>
      </c>
      <c r="E528" s="113">
        <v>150</v>
      </c>
      <c r="F528" s="114">
        <v>152</v>
      </c>
      <c r="G528" s="114">
        <v>155</v>
      </c>
      <c r="H528" s="114">
        <v>159</v>
      </c>
      <c r="I528" s="114">
        <v>162</v>
      </c>
      <c r="J528" s="114">
        <v>167</v>
      </c>
      <c r="K528" s="114">
        <v>171</v>
      </c>
    </row>
    <row r="529" spans="1:11" s="12" customFormat="1" x14ac:dyDescent="0.25">
      <c r="A529" s="111" t="s">
        <v>920</v>
      </c>
      <c r="B529" s="110" t="str">
        <f t="shared" si="18"/>
        <v>GM2BNL</v>
      </c>
      <c r="C529" s="110" t="str">
        <f t="shared" si="19"/>
        <v>HIGH_VAC_TECH</v>
      </c>
      <c r="D529" s="112" t="s">
        <v>81</v>
      </c>
      <c r="E529" s="113">
        <v>83</v>
      </c>
      <c r="F529" s="114">
        <v>84</v>
      </c>
      <c r="G529" s="114">
        <v>86</v>
      </c>
      <c r="H529" s="114">
        <v>88</v>
      </c>
      <c r="I529" s="114">
        <v>90</v>
      </c>
      <c r="J529" s="114">
        <v>92</v>
      </c>
      <c r="K529" s="114">
        <v>95</v>
      </c>
    </row>
    <row r="530" spans="1:11" s="12" customFormat="1" x14ac:dyDescent="0.25">
      <c r="A530" s="111" t="s">
        <v>921</v>
      </c>
      <c r="B530" s="110" t="str">
        <f t="shared" si="18"/>
        <v>GM2BNL</v>
      </c>
      <c r="C530" s="110" t="str">
        <f t="shared" si="19"/>
        <v>INSTRUMENT_TECH</v>
      </c>
      <c r="D530" s="112" t="s">
        <v>127</v>
      </c>
      <c r="E530" s="113">
        <v>92</v>
      </c>
      <c r="F530" s="114">
        <v>92</v>
      </c>
      <c r="G530" s="114">
        <v>94</v>
      </c>
      <c r="H530" s="114">
        <v>97</v>
      </c>
      <c r="I530" s="114">
        <v>99</v>
      </c>
      <c r="J530" s="114">
        <v>102</v>
      </c>
      <c r="K530" s="114">
        <v>104</v>
      </c>
    </row>
    <row r="531" spans="1:11" s="12" customFormat="1" x14ac:dyDescent="0.25">
      <c r="A531" s="111" t="s">
        <v>922</v>
      </c>
      <c r="B531" s="110" t="str">
        <f t="shared" si="18"/>
        <v>GM2BNL</v>
      </c>
      <c r="C531" s="110" t="str">
        <f t="shared" si="19"/>
        <v>MAGNT_DESIGN_EN</v>
      </c>
      <c r="D531" s="112" t="s">
        <v>46</v>
      </c>
      <c r="E531" s="113">
        <v>159</v>
      </c>
      <c r="F531" s="114">
        <v>161</v>
      </c>
      <c r="G531" s="114">
        <v>164</v>
      </c>
      <c r="H531" s="114">
        <v>168</v>
      </c>
      <c r="I531" s="114">
        <v>172</v>
      </c>
      <c r="J531" s="114">
        <v>177</v>
      </c>
      <c r="K531" s="114">
        <v>181</v>
      </c>
    </row>
    <row r="532" spans="1:11" s="12" customFormat="1" x14ac:dyDescent="0.25">
      <c r="A532" s="111" t="s">
        <v>923</v>
      </c>
      <c r="B532" s="110" t="str">
        <f t="shared" si="18"/>
        <v>GM2BNL</v>
      </c>
      <c r="C532" s="110" t="str">
        <f t="shared" si="19"/>
        <v>MAGNT_DESIGN_SR</v>
      </c>
      <c r="D532" s="112" t="s">
        <v>47</v>
      </c>
      <c r="E532" s="113">
        <v>175</v>
      </c>
      <c r="F532" s="114">
        <v>177</v>
      </c>
      <c r="G532" s="114">
        <v>180</v>
      </c>
      <c r="H532" s="114">
        <v>185</v>
      </c>
      <c r="I532" s="114">
        <v>190</v>
      </c>
      <c r="J532" s="114">
        <v>194</v>
      </c>
      <c r="K532" s="114">
        <v>199</v>
      </c>
    </row>
    <row r="533" spans="1:11" s="12" customFormat="1" x14ac:dyDescent="0.25">
      <c r="A533" s="111" t="s">
        <v>924</v>
      </c>
      <c r="B533" s="110" t="str">
        <f t="shared" si="18"/>
        <v>GM2BNL</v>
      </c>
      <c r="C533" s="110" t="str">
        <f t="shared" si="19"/>
        <v>MECH_ANLYSIS_EN</v>
      </c>
      <c r="D533" s="112" t="s">
        <v>42</v>
      </c>
      <c r="E533" s="113">
        <v>134</v>
      </c>
      <c r="F533" s="114">
        <v>135</v>
      </c>
      <c r="G533" s="114">
        <v>138</v>
      </c>
      <c r="H533" s="114">
        <v>141</v>
      </c>
      <c r="I533" s="114">
        <v>145</v>
      </c>
      <c r="J533" s="114">
        <v>148</v>
      </c>
      <c r="K533" s="114">
        <v>152</v>
      </c>
    </row>
    <row r="534" spans="1:11" s="12" customFormat="1" x14ac:dyDescent="0.25">
      <c r="A534" s="111" t="s">
        <v>925</v>
      </c>
      <c r="B534" s="110" t="str">
        <f t="shared" si="18"/>
        <v>GM2BNL</v>
      </c>
      <c r="C534" s="110" t="str">
        <f t="shared" si="19"/>
        <v>MECH_ANLYSIS_SR</v>
      </c>
      <c r="D534" s="112" t="s">
        <v>43</v>
      </c>
      <c r="E534" s="113">
        <v>169</v>
      </c>
      <c r="F534" s="114">
        <v>170</v>
      </c>
      <c r="G534" s="114">
        <v>173</v>
      </c>
      <c r="H534" s="114">
        <v>178</v>
      </c>
      <c r="I534" s="114">
        <v>182</v>
      </c>
      <c r="J534" s="114">
        <v>187</v>
      </c>
      <c r="K534" s="114">
        <v>191</v>
      </c>
    </row>
    <row r="535" spans="1:11" s="12" customFormat="1" x14ac:dyDescent="0.25">
      <c r="A535" s="111" t="s">
        <v>926</v>
      </c>
      <c r="B535" s="110" t="str">
        <f t="shared" si="18"/>
        <v>GM2BNL</v>
      </c>
      <c r="C535" s="110" t="str">
        <f t="shared" si="19"/>
        <v>MECH_ASMBY_TECH</v>
      </c>
      <c r="D535" s="112" t="s">
        <v>79</v>
      </c>
      <c r="E535" s="113">
        <v>86</v>
      </c>
      <c r="F535" s="114">
        <v>87</v>
      </c>
      <c r="G535" s="114">
        <v>88</v>
      </c>
      <c r="H535" s="114">
        <v>91</v>
      </c>
      <c r="I535" s="114">
        <v>93</v>
      </c>
      <c r="J535" s="114">
        <v>95</v>
      </c>
      <c r="K535" s="114">
        <v>98</v>
      </c>
    </row>
    <row r="536" spans="1:11" s="12" customFormat="1" x14ac:dyDescent="0.25">
      <c r="A536" s="111" t="s">
        <v>927</v>
      </c>
      <c r="B536" s="110" t="str">
        <f t="shared" si="18"/>
        <v>GM2BNL</v>
      </c>
      <c r="C536" s="110" t="str">
        <f t="shared" si="19"/>
        <v>MECH_DESIGN_EN</v>
      </c>
      <c r="D536" s="112" t="s">
        <v>44</v>
      </c>
      <c r="E536" s="113">
        <v>139</v>
      </c>
      <c r="F536" s="114">
        <v>140</v>
      </c>
      <c r="G536" s="114">
        <v>143</v>
      </c>
      <c r="H536" s="114">
        <v>147</v>
      </c>
      <c r="I536" s="114">
        <v>151</v>
      </c>
      <c r="J536" s="114">
        <v>154</v>
      </c>
      <c r="K536" s="114">
        <v>158</v>
      </c>
    </row>
    <row r="537" spans="1:11" s="12" customFormat="1" x14ac:dyDescent="0.25">
      <c r="A537" s="111" t="s">
        <v>928</v>
      </c>
      <c r="B537" s="110" t="str">
        <f t="shared" si="18"/>
        <v>GM2BNL</v>
      </c>
      <c r="C537" s="110" t="str">
        <f t="shared" si="19"/>
        <v>MECH_DESIGN_SR</v>
      </c>
      <c r="D537" s="112" t="s">
        <v>45</v>
      </c>
      <c r="E537" s="113">
        <v>176</v>
      </c>
      <c r="F537" s="114">
        <v>178</v>
      </c>
      <c r="G537" s="114">
        <v>181</v>
      </c>
      <c r="H537" s="114">
        <v>186</v>
      </c>
      <c r="I537" s="114">
        <v>191</v>
      </c>
      <c r="J537" s="114">
        <v>195</v>
      </c>
      <c r="K537" s="114">
        <v>200</v>
      </c>
    </row>
    <row r="538" spans="1:11" s="12" customFormat="1" x14ac:dyDescent="0.25">
      <c r="A538" s="111" t="s">
        <v>929</v>
      </c>
      <c r="B538" s="110" t="str">
        <f t="shared" si="18"/>
        <v>GM2BNL</v>
      </c>
      <c r="C538" s="110" t="str">
        <f t="shared" si="19"/>
        <v>MECH_DESIGNER</v>
      </c>
      <c r="D538" s="112" t="s">
        <v>68</v>
      </c>
      <c r="E538" s="113">
        <v>102</v>
      </c>
      <c r="F538" s="114">
        <v>103</v>
      </c>
      <c r="G538" s="114">
        <v>105</v>
      </c>
      <c r="H538" s="114">
        <v>108</v>
      </c>
      <c r="I538" s="114">
        <v>110</v>
      </c>
      <c r="J538" s="114">
        <v>113</v>
      </c>
      <c r="K538" s="114">
        <v>116</v>
      </c>
    </row>
    <row r="539" spans="1:11" s="12" customFormat="1" x14ac:dyDescent="0.25">
      <c r="A539" s="111" t="s">
        <v>930</v>
      </c>
      <c r="B539" s="110" t="str">
        <f t="shared" si="18"/>
        <v>GM2BNL</v>
      </c>
      <c r="C539" s="110" t="str">
        <f t="shared" si="19"/>
        <v>MECH_DRAFTER</v>
      </c>
      <c r="D539" s="112" t="s">
        <v>71</v>
      </c>
      <c r="E539" s="113">
        <v>60</v>
      </c>
      <c r="F539" s="114">
        <v>61</v>
      </c>
      <c r="G539" s="114">
        <v>62</v>
      </c>
      <c r="H539" s="114">
        <v>64</v>
      </c>
      <c r="I539" s="114">
        <v>65</v>
      </c>
      <c r="J539" s="114">
        <v>67</v>
      </c>
      <c r="K539" s="114">
        <v>69</v>
      </c>
    </row>
    <row r="540" spans="1:11" s="12" customFormat="1" x14ac:dyDescent="0.25">
      <c r="A540" s="111" t="s">
        <v>931</v>
      </c>
      <c r="B540" s="110" t="str">
        <f t="shared" si="18"/>
        <v>GM2BNL</v>
      </c>
      <c r="C540" s="110" t="str">
        <f t="shared" si="19"/>
        <v>MECH_TECH_MNGR</v>
      </c>
      <c r="D540" s="112" t="s">
        <v>48</v>
      </c>
      <c r="E540" s="113">
        <v>182</v>
      </c>
      <c r="F540" s="114">
        <v>183</v>
      </c>
      <c r="G540" s="114">
        <v>187</v>
      </c>
      <c r="H540" s="114">
        <v>192</v>
      </c>
      <c r="I540" s="114">
        <v>196</v>
      </c>
      <c r="J540" s="114">
        <v>201</v>
      </c>
      <c r="K540" s="114">
        <v>206</v>
      </c>
    </row>
    <row r="541" spans="1:11" s="12" customFormat="1" x14ac:dyDescent="0.25">
      <c r="A541" s="111" t="s">
        <v>932</v>
      </c>
      <c r="B541" s="110" t="str">
        <f t="shared" si="18"/>
        <v>GM2BNL</v>
      </c>
      <c r="C541" s="110" t="str">
        <f t="shared" si="19"/>
        <v>MECH_TECH_SPVSR</v>
      </c>
      <c r="D541" s="112" t="s">
        <v>85</v>
      </c>
      <c r="E541" s="113">
        <v>122</v>
      </c>
      <c r="F541" s="114">
        <v>123</v>
      </c>
      <c r="G541" s="114">
        <v>125</v>
      </c>
      <c r="H541" s="114">
        <v>128</v>
      </c>
      <c r="I541" s="114">
        <v>132</v>
      </c>
      <c r="J541" s="114">
        <v>135</v>
      </c>
      <c r="K541" s="114">
        <v>138</v>
      </c>
    </row>
    <row r="542" spans="1:11" s="12" customFormat="1" x14ac:dyDescent="0.25">
      <c r="A542" s="111" t="s">
        <v>933</v>
      </c>
      <c r="B542" s="110" t="str">
        <f t="shared" si="18"/>
        <v>GM2BNL</v>
      </c>
      <c r="C542" s="110" t="str">
        <f t="shared" si="19"/>
        <v>PRCESS_CTRL_EN</v>
      </c>
      <c r="D542" s="112" t="s">
        <v>157</v>
      </c>
      <c r="E542" s="113">
        <v>109</v>
      </c>
      <c r="F542" s="114">
        <v>110</v>
      </c>
      <c r="G542" s="114">
        <v>112</v>
      </c>
      <c r="H542" s="114">
        <v>115</v>
      </c>
      <c r="I542" s="114">
        <v>118</v>
      </c>
      <c r="J542" s="114">
        <v>121</v>
      </c>
      <c r="K542" s="114">
        <v>124</v>
      </c>
    </row>
    <row r="543" spans="1:11" s="12" customFormat="1" x14ac:dyDescent="0.25">
      <c r="A543" s="111" t="s">
        <v>934</v>
      </c>
      <c r="B543" s="110" t="str">
        <f t="shared" si="18"/>
        <v>GM2BNL</v>
      </c>
      <c r="C543" s="110" t="str">
        <f t="shared" si="19"/>
        <v>PRCESS_CTRL_SR</v>
      </c>
      <c r="D543" s="112" t="s">
        <v>158</v>
      </c>
      <c r="E543" s="113">
        <v>149</v>
      </c>
      <c r="F543" s="114">
        <v>150</v>
      </c>
      <c r="G543" s="114">
        <v>153</v>
      </c>
      <c r="H543" s="114">
        <v>157</v>
      </c>
      <c r="I543" s="114">
        <v>160</v>
      </c>
      <c r="J543" s="114">
        <v>165</v>
      </c>
      <c r="K543" s="114">
        <v>169</v>
      </c>
    </row>
    <row r="544" spans="1:11" s="12" customFormat="1" x14ac:dyDescent="0.25">
      <c r="A544" s="111" t="s">
        <v>935</v>
      </c>
      <c r="B544" s="110" t="str">
        <f t="shared" si="18"/>
        <v>GM2BNL</v>
      </c>
      <c r="C544" s="110" t="str">
        <f t="shared" si="19"/>
        <v>PT_EXP_PHYST</v>
      </c>
      <c r="D544" s="112" t="s">
        <v>59</v>
      </c>
      <c r="E544" s="113">
        <v>137</v>
      </c>
      <c r="F544" s="114">
        <v>138</v>
      </c>
      <c r="G544" s="114">
        <v>141</v>
      </c>
      <c r="H544" s="114">
        <v>144</v>
      </c>
      <c r="I544" s="114">
        <v>148</v>
      </c>
      <c r="J544" s="114">
        <v>152</v>
      </c>
      <c r="K544" s="114">
        <v>156</v>
      </c>
    </row>
    <row r="545" spans="1:11" s="12" customFormat="1" x14ac:dyDescent="0.25">
      <c r="A545" s="111" t="s">
        <v>936</v>
      </c>
      <c r="B545" s="110" t="str">
        <f t="shared" si="18"/>
        <v>GM2BNL</v>
      </c>
      <c r="C545" s="110" t="str">
        <f t="shared" si="19"/>
        <v>PT_EXP_RA</v>
      </c>
      <c r="D545" s="112" t="s">
        <v>54</v>
      </c>
      <c r="E545" s="113">
        <v>91</v>
      </c>
      <c r="F545" s="114">
        <v>92</v>
      </c>
      <c r="G545" s="114">
        <v>93</v>
      </c>
      <c r="H545" s="114">
        <v>96</v>
      </c>
      <c r="I545" s="114">
        <v>98</v>
      </c>
      <c r="J545" s="114">
        <v>101</v>
      </c>
      <c r="K545" s="114">
        <v>103</v>
      </c>
    </row>
    <row r="546" spans="1:11" s="12" customFormat="1" x14ac:dyDescent="0.25">
      <c r="A546" s="111" t="s">
        <v>937</v>
      </c>
      <c r="B546" s="110" t="str">
        <f t="shared" si="18"/>
        <v>GM2BNL</v>
      </c>
      <c r="C546" s="110" t="str">
        <f t="shared" si="19"/>
        <v>U_PT_EXP_PHYST</v>
      </c>
      <c r="D546" s="112" t="s">
        <v>65</v>
      </c>
      <c r="E546" s="113">
        <v>0</v>
      </c>
      <c r="F546" s="114">
        <v>0</v>
      </c>
      <c r="G546" s="114">
        <v>0</v>
      </c>
      <c r="H546" s="114">
        <v>0</v>
      </c>
      <c r="I546" s="114">
        <v>0</v>
      </c>
      <c r="J546" s="114">
        <v>0</v>
      </c>
      <c r="K546" s="114">
        <v>0</v>
      </c>
    </row>
    <row r="547" spans="1:11" s="12" customFormat="1" x14ac:dyDescent="0.25">
      <c r="A547" s="111" t="s">
        <v>966</v>
      </c>
      <c r="B547" s="110" t="str">
        <f t="shared" si="18"/>
        <v>GM2BNL</v>
      </c>
      <c r="C547" s="110" t="str">
        <f t="shared" si="19"/>
        <v>U_PT_EXP_RA</v>
      </c>
      <c r="D547" s="112" t="s">
        <v>806</v>
      </c>
      <c r="E547" s="113">
        <v>0</v>
      </c>
      <c r="F547" s="114">
        <v>0</v>
      </c>
      <c r="G547" s="114">
        <v>0</v>
      </c>
      <c r="H547" s="114">
        <v>0</v>
      </c>
      <c r="I547" s="114">
        <v>0</v>
      </c>
      <c r="J547" s="114">
        <v>0</v>
      </c>
      <c r="K547" s="114">
        <v>0</v>
      </c>
    </row>
    <row r="548" spans="1:11" s="12" customFormat="1" x14ac:dyDescent="0.25">
      <c r="A548" s="111" t="s">
        <v>967</v>
      </c>
      <c r="B548" s="110" t="str">
        <f t="shared" si="18"/>
        <v>GM2BNL</v>
      </c>
      <c r="C548" s="110" t="str">
        <f t="shared" si="19"/>
        <v>U_PT_THY_PHYST</v>
      </c>
      <c r="D548" s="112" t="s">
        <v>223</v>
      </c>
      <c r="E548" s="113">
        <v>0</v>
      </c>
      <c r="F548" s="114">
        <v>0</v>
      </c>
      <c r="G548" s="114">
        <v>0</v>
      </c>
      <c r="H548" s="114">
        <v>0</v>
      </c>
      <c r="I548" s="114">
        <v>0</v>
      </c>
      <c r="J548" s="114">
        <v>0</v>
      </c>
      <c r="K548" s="114">
        <v>0</v>
      </c>
    </row>
    <row r="549" spans="1:11" s="12" customFormat="1" x14ac:dyDescent="0.25">
      <c r="A549" s="111" t="s">
        <v>968</v>
      </c>
      <c r="B549" s="110" t="str">
        <f t="shared" si="18"/>
        <v>GM2BNL</v>
      </c>
      <c r="C549" s="110" t="str">
        <f t="shared" si="19"/>
        <v>U_PT_THY_RA</v>
      </c>
      <c r="D549" s="112" t="s">
        <v>63</v>
      </c>
      <c r="E549" s="113">
        <v>0</v>
      </c>
      <c r="F549" s="114">
        <v>0</v>
      </c>
      <c r="G549" s="114">
        <v>0</v>
      </c>
      <c r="H549" s="114">
        <v>0</v>
      </c>
      <c r="I549" s="114">
        <v>0</v>
      </c>
      <c r="J549" s="114">
        <v>0</v>
      </c>
      <c r="K549" s="114">
        <v>0</v>
      </c>
    </row>
    <row r="550" spans="1:11" s="12" customFormat="1" x14ac:dyDescent="0.25">
      <c r="A550" s="111" t="s">
        <v>853</v>
      </c>
      <c r="B550" s="110" t="str">
        <f t="shared" si="18"/>
        <v>GM2UNI</v>
      </c>
      <c r="C550" s="110" t="str">
        <f t="shared" si="19"/>
        <v>P_ELEC_DESIGNER</v>
      </c>
      <c r="D550" s="112" t="s">
        <v>801</v>
      </c>
      <c r="E550" s="113">
        <v>88</v>
      </c>
      <c r="F550" s="114">
        <v>89</v>
      </c>
      <c r="G550" s="114">
        <v>90</v>
      </c>
      <c r="H550" s="114">
        <v>93</v>
      </c>
      <c r="I550" s="114">
        <v>95</v>
      </c>
      <c r="J550" s="114">
        <v>97</v>
      </c>
      <c r="K550" s="114">
        <v>100</v>
      </c>
    </row>
    <row r="551" spans="1:11" s="12" customFormat="1" x14ac:dyDescent="0.25">
      <c r="A551" s="111" t="s">
        <v>854</v>
      </c>
      <c r="B551" s="110" t="str">
        <f t="shared" si="18"/>
        <v>GM2UNI</v>
      </c>
      <c r="C551" s="110" t="str">
        <f t="shared" si="19"/>
        <v>P_ELEC_EN</v>
      </c>
      <c r="D551" s="112" t="s">
        <v>101</v>
      </c>
      <c r="E551" s="113">
        <v>123</v>
      </c>
      <c r="F551" s="114">
        <v>124</v>
      </c>
      <c r="G551" s="114">
        <v>126</v>
      </c>
      <c r="H551" s="114">
        <v>130</v>
      </c>
      <c r="I551" s="114">
        <v>133</v>
      </c>
      <c r="J551" s="114">
        <v>136</v>
      </c>
      <c r="K551" s="114">
        <v>140</v>
      </c>
    </row>
    <row r="552" spans="1:11" s="12" customFormat="1" x14ac:dyDescent="0.25">
      <c r="A552" s="111" t="s">
        <v>855</v>
      </c>
      <c r="B552" s="110" t="str">
        <f t="shared" si="18"/>
        <v>GM2UNI</v>
      </c>
      <c r="C552" s="110" t="str">
        <f t="shared" si="19"/>
        <v>P_ELEC_TECH</v>
      </c>
      <c r="D552" s="112" t="s">
        <v>102</v>
      </c>
      <c r="E552" s="113">
        <v>43</v>
      </c>
      <c r="F552" s="114">
        <v>43</v>
      </c>
      <c r="G552" s="114">
        <v>44</v>
      </c>
      <c r="H552" s="114">
        <v>45</v>
      </c>
      <c r="I552" s="114">
        <v>46</v>
      </c>
      <c r="J552" s="114">
        <v>47</v>
      </c>
      <c r="K552" s="114">
        <v>49</v>
      </c>
    </row>
    <row r="553" spans="1:11" s="12" customFormat="1" x14ac:dyDescent="0.25">
      <c r="A553" s="111" t="s">
        <v>856</v>
      </c>
      <c r="B553" s="110" t="str">
        <f t="shared" si="18"/>
        <v>GM2UNI</v>
      </c>
      <c r="C553" s="110" t="str">
        <f t="shared" si="19"/>
        <v>P_MECH_DESIGNER</v>
      </c>
      <c r="D553" s="112" t="s">
        <v>100</v>
      </c>
      <c r="E553" s="113">
        <v>60</v>
      </c>
      <c r="F553" s="114">
        <v>60</v>
      </c>
      <c r="G553" s="114">
        <v>62</v>
      </c>
      <c r="H553" s="114">
        <v>63</v>
      </c>
      <c r="I553" s="114">
        <v>65</v>
      </c>
      <c r="J553" s="114">
        <v>66</v>
      </c>
      <c r="K553" s="114">
        <v>68</v>
      </c>
    </row>
    <row r="554" spans="1:11" s="12" customFormat="1" x14ac:dyDescent="0.25">
      <c r="A554" s="111" t="s">
        <v>857</v>
      </c>
      <c r="B554" s="110" t="str">
        <f t="shared" si="18"/>
        <v>GM2UNI</v>
      </c>
      <c r="C554" s="110" t="str">
        <f t="shared" si="19"/>
        <v>P_MECH_EN</v>
      </c>
      <c r="D554" s="112" t="s">
        <v>104</v>
      </c>
      <c r="E554" s="113">
        <v>123</v>
      </c>
      <c r="F554" s="114">
        <v>124</v>
      </c>
      <c r="G554" s="114">
        <v>126</v>
      </c>
      <c r="H554" s="114">
        <v>130</v>
      </c>
      <c r="I554" s="114">
        <v>133</v>
      </c>
      <c r="J554" s="114">
        <v>136</v>
      </c>
      <c r="K554" s="114">
        <v>140</v>
      </c>
    </row>
    <row r="555" spans="1:11" s="12" customFormat="1" x14ac:dyDescent="0.25">
      <c r="A555" s="111" t="s">
        <v>858</v>
      </c>
      <c r="B555" s="110" t="str">
        <f t="shared" si="18"/>
        <v>GM2UNI</v>
      </c>
      <c r="C555" s="110" t="str">
        <f t="shared" si="19"/>
        <v>P_MECH_TECH</v>
      </c>
      <c r="D555" s="112" t="s">
        <v>7</v>
      </c>
      <c r="E555" s="113">
        <v>43</v>
      </c>
      <c r="F555" s="114">
        <v>43</v>
      </c>
      <c r="G555" s="114">
        <v>44</v>
      </c>
      <c r="H555" s="114">
        <v>45</v>
      </c>
      <c r="I555" s="114">
        <v>46</v>
      </c>
      <c r="J555" s="114">
        <v>47</v>
      </c>
      <c r="K555" s="114">
        <v>49</v>
      </c>
    </row>
    <row r="556" spans="1:11" s="12" customFormat="1" x14ac:dyDescent="0.25">
      <c r="A556" s="111" t="s">
        <v>859</v>
      </c>
      <c r="B556" s="110" t="str">
        <f t="shared" si="18"/>
        <v>GM2UNI</v>
      </c>
      <c r="C556" s="110" t="str">
        <f t="shared" si="19"/>
        <v>P_PC_PROF</v>
      </c>
      <c r="D556" s="112" t="s">
        <v>103</v>
      </c>
      <c r="E556" s="113">
        <v>123</v>
      </c>
      <c r="F556" s="114">
        <v>124</v>
      </c>
      <c r="G556" s="114">
        <v>126</v>
      </c>
      <c r="H556" s="114">
        <v>130</v>
      </c>
      <c r="I556" s="114">
        <v>133</v>
      </c>
      <c r="J556" s="114">
        <v>136</v>
      </c>
      <c r="K556" s="114">
        <v>140</v>
      </c>
    </row>
    <row r="557" spans="1:11" s="12" customFormat="1" x14ac:dyDescent="0.25">
      <c r="A557" s="111" t="s">
        <v>860</v>
      </c>
      <c r="B557" s="110" t="str">
        <f t="shared" si="18"/>
        <v>GM2UNI</v>
      </c>
      <c r="C557" s="110" t="str">
        <f t="shared" si="19"/>
        <v>P_POSTDOC</v>
      </c>
      <c r="D557" s="112" t="s">
        <v>8</v>
      </c>
      <c r="E557" s="113">
        <v>65</v>
      </c>
      <c r="F557" s="114">
        <v>65</v>
      </c>
      <c r="G557" s="114">
        <v>67</v>
      </c>
      <c r="H557" s="114">
        <v>68</v>
      </c>
      <c r="I557" s="114">
        <v>70</v>
      </c>
      <c r="J557" s="114">
        <v>72</v>
      </c>
      <c r="K557" s="114">
        <v>73</v>
      </c>
    </row>
    <row r="558" spans="1:11" s="12" customFormat="1" x14ac:dyDescent="0.25">
      <c r="A558" s="111" t="s">
        <v>861</v>
      </c>
      <c r="B558" s="110" t="str">
        <f t="shared" si="18"/>
        <v>GM2UNI</v>
      </c>
      <c r="C558" s="110" t="str">
        <f t="shared" si="19"/>
        <v>P_SCIENTIST</v>
      </c>
      <c r="D558" s="112" t="s">
        <v>227</v>
      </c>
      <c r="E558" s="113">
        <v>74</v>
      </c>
      <c r="F558" s="114">
        <v>75</v>
      </c>
      <c r="G558" s="114">
        <v>76</v>
      </c>
      <c r="H558" s="114">
        <v>78</v>
      </c>
      <c r="I558" s="114">
        <v>80</v>
      </c>
      <c r="J558" s="114">
        <v>82</v>
      </c>
      <c r="K558" s="114">
        <v>84</v>
      </c>
    </row>
    <row r="559" spans="1:11" s="12" customFormat="1" x14ac:dyDescent="0.25">
      <c r="A559" s="112" t="s">
        <v>999</v>
      </c>
      <c r="B559" s="112" t="str">
        <f t="shared" si="18"/>
        <v>GM2UNI</v>
      </c>
      <c r="C559" s="112" t="str">
        <f>RIGHT($A559,(LEN($A559)-FIND("_",$A559)))</f>
        <v>U_ELEC_DESIGNER</v>
      </c>
      <c r="D559" s="112" t="s">
        <v>1006</v>
      </c>
      <c r="E559" s="113">
        <v>0</v>
      </c>
      <c r="F559" s="114">
        <v>0</v>
      </c>
      <c r="G559" s="114">
        <v>0</v>
      </c>
      <c r="H559" s="114">
        <v>0</v>
      </c>
      <c r="I559" s="114">
        <v>0</v>
      </c>
      <c r="J559" s="114">
        <v>0</v>
      </c>
      <c r="K559" s="114">
        <v>0</v>
      </c>
    </row>
    <row r="560" spans="1:11" s="12" customFormat="1" x14ac:dyDescent="0.25">
      <c r="A560" s="112" t="s">
        <v>1000</v>
      </c>
      <c r="B560" s="112" t="str">
        <f t="shared" si="18"/>
        <v>GM2UNI</v>
      </c>
      <c r="C560" s="112" t="str">
        <f t="shared" si="19"/>
        <v>U_ELEC_EN</v>
      </c>
      <c r="D560" s="112" t="s">
        <v>1007</v>
      </c>
      <c r="E560" s="113">
        <v>0</v>
      </c>
      <c r="F560" s="114">
        <v>0</v>
      </c>
      <c r="G560" s="114">
        <v>0</v>
      </c>
      <c r="H560" s="114">
        <v>0</v>
      </c>
      <c r="I560" s="114">
        <v>0</v>
      </c>
      <c r="J560" s="114">
        <v>0</v>
      </c>
      <c r="K560" s="114">
        <v>0</v>
      </c>
    </row>
    <row r="561" spans="1:11" s="12" customFormat="1" x14ac:dyDescent="0.25">
      <c r="A561" s="112" t="s">
        <v>1001</v>
      </c>
      <c r="B561" s="112" t="str">
        <f t="shared" si="18"/>
        <v>GM2UNI</v>
      </c>
      <c r="C561" s="112" t="str">
        <f t="shared" si="19"/>
        <v>U_ELEC_TECH</v>
      </c>
      <c r="D561" s="112" t="s">
        <v>1008</v>
      </c>
      <c r="E561" s="113">
        <v>0</v>
      </c>
      <c r="F561" s="114">
        <v>0</v>
      </c>
      <c r="G561" s="114">
        <v>0</v>
      </c>
      <c r="H561" s="114">
        <v>0</v>
      </c>
      <c r="I561" s="114">
        <v>0</v>
      </c>
      <c r="J561" s="114">
        <v>0</v>
      </c>
      <c r="K561" s="114">
        <v>0</v>
      </c>
    </row>
    <row r="562" spans="1:11" s="12" customFormat="1" x14ac:dyDescent="0.25">
      <c r="A562" s="112" t="s">
        <v>862</v>
      </c>
      <c r="B562" s="112" t="str">
        <f t="shared" si="18"/>
        <v>GM2UNI</v>
      </c>
      <c r="C562" s="112" t="str">
        <f t="shared" si="19"/>
        <v>U_GRAD_STUDENT</v>
      </c>
      <c r="D562" s="112" t="s">
        <v>9</v>
      </c>
      <c r="E562" s="113">
        <v>0</v>
      </c>
      <c r="F562" s="114">
        <v>0</v>
      </c>
      <c r="G562" s="114">
        <v>0</v>
      </c>
      <c r="H562" s="114">
        <v>0</v>
      </c>
      <c r="I562" s="114">
        <v>0</v>
      </c>
      <c r="J562" s="114">
        <v>0</v>
      </c>
      <c r="K562" s="114">
        <v>0</v>
      </c>
    </row>
    <row r="563" spans="1:11" s="12" customFormat="1" x14ac:dyDescent="0.25">
      <c r="A563" s="112" t="s">
        <v>1002</v>
      </c>
      <c r="B563" s="112" t="str">
        <f t="shared" si="18"/>
        <v>GM2UNI</v>
      </c>
      <c r="C563" s="112" t="str">
        <f t="shared" si="19"/>
        <v>U_MECH_DESIGNER</v>
      </c>
      <c r="D563" s="112" t="s">
        <v>1009</v>
      </c>
      <c r="E563" s="113">
        <v>0</v>
      </c>
      <c r="F563" s="114">
        <v>0</v>
      </c>
      <c r="G563" s="114">
        <v>0</v>
      </c>
      <c r="H563" s="114">
        <v>0</v>
      </c>
      <c r="I563" s="114">
        <v>0</v>
      </c>
      <c r="J563" s="114">
        <v>0</v>
      </c>
      <c r="K563" s="114">
        <v>0</v>
      </c>
    </row>
    <row r="564" spans="1:11" s="12" customFormat="1" x14ac:dyDescent="0.25">
      <c r="A564" s="112" t="s">
        <v>1003</v>
      </c>
      <c r="B564" s="112" t="str">
        <f t="shared" si="18"/>
        <v>GM2UNI</v>
      </c>
      <c r="C564" s="112" t="str">
        <f t="shared" si="19"/>
        <v>U_MECH_EN</v>
      </c>
      <c r="D564" s="112" t="s">
        <v>1010</v>
      </c>
      <c r="E564" s="113">
        <v>0</v>
      </c>
      <c r="F564" s="114">
        <v>0</v>
      </c>
      <c r="G564" s="114">
        <v>0</v>
      </c>
      <c r="H564" s="114">
        <v>0</v>
      </c>
      <c r="I564" s="114">
        <v>0</v>
      </c>
      <c r="J564" s="114">
        <v>0</v>
      </c>
      <c r="K564" s="114">
        <v>0</v>
      </c>
    </row>
    <row r="565" spans="1:11" s="12" customFormat="1" x14ac:dyDescent="0.25">
      <c r="A565" s="112" t="s">
        <v>1004</v>
      </c>
      <c r="B565" s="112" t="str">
        <f t="shared" si="18"/>
        <v>GM2UNI</v>
      </c>
      <c r="C565" s="112" t="str">
        <f t="shared" si="19"/>
        <v>U_MECH_TECH</v>
      </c>
      <c r="D565" s="112" t="s">
        <v>1011</v>
      </c>
      <c r="E565" s="113">
        <v>0</v>
      </c>
      <c r="F565" s="114">
        <v>0</v>
      </c>
      <c r="G565" s="114">
        <v>0</v>
      </c>
      <c r="H565" s="114">
        <v>0</v>
      </c>
      <c r="I565" s="114">
        <v>0</v>
      </c>
      <c r="J565" s="114">
        <v>0</v>
      </c>
      <c r="K565" s="114">
        <v>0</v>
      </c>
    </row>
    <row r="566" spans="1:11" s="12" customFormat="1" x14ac:dyDescent="0.25">
      <c r="A566" s="112" t="s">
        <v>1005</v>
      </c>
      <c r="B566" s="112" t="str">
        <f t="shared" si="18"/>
        <v>GM2UNI</v>
      </c>
      <c r="C566" s="112" t="str">
        <f t="shared" si="19"/>
        <v>U_PC_PROF</v>
      </c>
      <c r="D566" s="112" t="s">
        <v>1012</v>
      </c>
      <c r="E566" s="113">
        <v>0</v>
      </c>
      <c r="F566" s="114">
        <v>0</v>
      </c>
      <c r="G566" s="114">
        <v>0</v>
      </c>
      <c r="H566" s="114">
        <v>0</v>
      </c>
      <c r="I566" s="114">
        <v>0</v>
      </c>
      <c r="J566" s="114">
        <v>0</v>
      </c>
      <c r="K566" s="114">
        <v>0</v>
      </c>
    </row>
    <row r="567" spans="1:11" s="12" customFormat="1" x14ac:dyDescent="0.25">
      <c r="A567" s="111" t="s">
        <v>974</v>
      </c>
      <c r="B567" s="110" t="str">
        <f t="shared" si="18"/>
        <v>GM2UNI</v>
      </c>
      <c r="C567" s="110" t="str">
        <f t="shared" si="19"/>
        <v>U_POSTDOC</v>
      </c>
      <c r="D567" s="112" t="s">
        <v>10</v>
      </c>
      <c r="E567" s="113">
        <v>0</v>
      </c>
      <c r="F567" s="114">
        <v>0</v>
      </c>
      <c r="G567" s="114">
        <v>0</v>
      </c>
      <c r="H567" s="114">
        <v>0</v>
      </c>
      <c r="I567" s="114">
        <v>0</v>
      </c>
      <c r="J567" s="114">
        <v>0</v>
      </c>
      <c r="K567" s="114">
        <v>0</v>
      </c>
    </row>
    <row r="568" spans="1:11" s="12" customFormat="1" x14ac:dyDescent="0.25">
      <c r="A568" s="111" t="s">
        <v>975</v>
      </c>
      <c r="B568" s="110" t="str">
        <f t="shared" si="18"/>
        <v>GM2UNI</v>
      </c>
      <c r="C568" s="110" t="str">
        <f t="shared" si="19"/>
        <v>U_SCIENTIST</v>
      </c>
      <c r="D568" s="112" t="s">
        <v>225</v>
      </c>
      <c r="E568" s="113">
        <v>0</v>
      </c>
      <c r="F568" s="114">
        <v>0</v>
      </c>
      <c r="G568" s="114">
        <v>0</v>
      </c>
      <c r="H568" s="114">
        <v>0</v>
      </c>
      <c r="I568" s="114">
        <v>0</v>
      </c>
      <c r="J568" s="114">
        <v>0</v>
      </c>
      <c r="K568" s="114">
        <v>0</v>
      </c>
    </row>
    <row r="569" spans="1:11" s="12" customFormat="1" x14ac:dyDescent="0.25">
      <c r="A569" s="111" t="s">
        <v>976</v>
      </c>
      <c r="B569" s="110" t="str">
        <f t="shared" si="18"/>
        <v>GM2UNI</v>
      </c>
      <c r="C569" s="110" t="str">
        <f t="shared" si="19"/>
        <v>U_UGRAD_STUDENT</v>
      </c>
      <c r="D569" s="112" t="s">
        <v>802</v>
      </c>
      <c r="E569" s="113">
        <v>0</v>
      </c>
      <c r="F569" s="114">
        <v>0</v>
      </c>
      <c r="G569" s="114">
        <v>0</v>
      </c>
      <c r="H569" s="114">
        <v>0</v>
      </c>
      <c r="I569" s="114">
        <v>0</v>
      </c>
      <c r="J569" s="114">
        <v>0</v>
      </c>
      <c r="K569" s="114">
        <v>0</v>
      </c>
    </row>
    <row r="570" spans="1:11" s="12" customFormat="1" x14ac:dyDescent="0.25">
      <c r="A570" s="111" t="s">
        <v>776</v>
      </c>
      <c r="B570" s="2" t="str">
        <f t="shared" si="18"/>
        <v>TM</v>
      </c>
      <c r="C570" s="2" t="str">
        <f t="shared" si="19"/>
        <v>BOILER</v>
      </c>
      <c r="D570" s="112" t="s">
        <v>813</v>
      </c>
      <c r="E570" s="113">
        <v>119</v>
      </c>
      <c r="F570" s="114">
        <v>119</v>
      </c>
      <c r="G570" s="114">
        <v>119</v>
      </c>
      <c r="H570" s="114">
        <v>122</v>
      </c>
      <c r="I570" s="114">
        <v>122</v>
      </c>
      <c r="J570" s="114">
        <v>125</v>
      </c>
      <c r="K570" s="114">
        <v>125</v>
      </c>
    </row>
    <row r="571" spans="1:11" s="12" customFormat="1" x14ac:dyDescent="0.25">
      <c r="A571" s="111" t="s">
        <v>777</v>
      </c>
      <c r="B571" s="2" t="str">
        <f t="shared" si="18"/>
        <v>TM</v>
      </c>
      <c r="C571" s="2" t="str">
        <f t="shared" si="19"/>
        <v>CARPENTER</v>
      </c>
      <c r="D571" s="112" t="s">
        <v>212</v>
      </c>
      <c r="E571" s="113">
        <v>105</v>
      </c>
      <c r="F571" s="114">
        <v>105</v>
      </c>
      <c r="G571" s="114">
        <v>105</v>
      </c>
      <c r="H571" s="114">
        <v>108</v>
      </c>
      <c r="I571" s="114">
        <v>108</v>
      </c>
      <c r="J571" s="114">
        <v>111</v>
      </c>
      <c r="K571" s="114">
        <v>111</v>
      </c>
    </row>
    <row r="572" spans="1:11" s="12" customFormat="1" x14ac:dyDescent="0.25">
      <c r="A572" s="111" t="s">
        <v>778</v>
      </c>
      <c r="B572" s="2" t="str">
        <f t="shared" si="18"/>
        <v>TM</v>
      </c>
      <c r="C572" s="2" t="str">
        <f t="shared" si="19"/>
        <v>CEMENT</v>
      </c>
      <c r="D572" s="112" t="s">
        <v>814</v>
      </c>
      <c r="E572" s="113">
        <v>105</v>
      </c>
      <c r="F572" s="114">
        <v>105</v>
      </c>
      <c r="G572" s="114">
        <v>105</v>
      </c>
      <c r="H572" s="114">
        <v>108</v>
      </c>
      <c r="I572" s="114">
        <v>108</v>
      </c>
      <c r="J572" s="114">
        <v>111</v>
      </c>
      <c r="K572" s="114">
        <v>111</v>
      </c>
    </row>
    <row r="573" spans="1:11" s="12" customFormat="1" x14ac:dyDescent="0.25">
      <c r="A573" s="111" t="s">
        <v>779</v>
      </c>
      <c r="B573" s="2" t="str">
        <f t="shared" si="18"/>
        <v>TM</v>
      </c>
      <c r="C573" s="2" t="str">
        <f t="shared" si="19"/>
        <v>DRIVER</v>
      </c>
      <c r="D573" s="112" t="s">
        <v>815</v>
      </c>
      <c r="E573" s="113">
        <v>114</v>
      </c>
      <c r="F573" s="114">
        <v>114</v>
      </c>
      <c r="G573" s="114">
        <v>114</v>
      </c>
      <c r="H573" s="114">
        <v>117</v>
      </c>
      <c r="I573" s="114">
        <v>117</v>
      </c>
      <c r="J573" s="114">
        <v>120</v>
      </c>
      <c r="K573" s="114">
        <v>120</v>
      </c>
    </row>
    <row r="574" spans="1:11" s="12" customFormat="1" x14ac:dyDescent="0.25">
      <c r="A574" s="111" t="s">
        <v>780</v>
      </c>
      <c r="B574" s="2" t="str">
        <f t="shared" si="18"/>
        <v>TM</v>
      </c>
      <c r="C574" s="2" t="str">
        <f t="shared" si="19"/>
        <v>DRIVER_SEMI</v>
      </c>
      <c r="D574" s="112" t="s">
        <v>816</v>
      </c>
      <c r="E574" s="113">
        <v>132</v>
      </c>
      <c r="F574" s="114">
        <v>132</v>
      </c>
      <c r="G574" s="114">
        <v>132</v>
      </c>
      <c r="H574" s="114">
        <v>135</v>
      </c>
      <c r="I574" s="114">
        <v>135</v>
      </c>
      <c r="J574" s="114">
        <v>139</v>
      </c>
      <c r="K574" s="114">
        <v>139</v>
      </c>
    </row>
    <row r="575" spans="1:11" s="12" customFormat="1" x14ac:dyDescent="0.25">
      <c r="A575" s="111" t="s">
        <v>781</v>
      </c>
      <c r="B575" s="2" t="str">
        <f t="shared" si="18"/>
        <v>TM</v>
      </c>
      <c r="C575" s="2" t="str">
        <f t="shared" si="19"/>
        <v>ELEC</v>
      </c>
      <c r="D575" s="112" t="s">
        <v>938</v>
      </c>
      <c r="E575" s="113">
        <v>119</v>
      </c>
      <c r="F575" s="114">
        <v>119</v>
      </c>
      <c r="G575" s="114">
        <v>119</v>
      </c>
      <c r="H575" s="114">
        <v>122</v>
      </c>
      <c r="I575" s="114">
        <v>122</v>
      </c>
      <c r="J575" s="114">
        <v>125</v>
      </c>
      <c r="K575" s="114">
        <v>125</v>
      </c>
    </row>
    <row r="576" spans="1:11" s="12" customFormat="1" x14ac:dyDescent="0.25">
      <c r="A576" s="111" t="s">
        <v>782</v>
      </c>
      <c r="B576" s="2" t="str">
        <f t="shared" si="18"/>
        <v>TM</v>
      </c>
      <c r="C576" s="2" t="str">
        <f t="shared" si="19"/>
        <v>INSULATOR</v>
      </c>
      <c r="D576" s="112" t="s">
        <v>939</v>
      </c>
      <c r="E576" s="113">
        <v>122</v>
      </c>
      <c r="F576" s="114">
        <v>122</v>
      </c>
      <c r="G576" s="114">
        <v>122</v>
      </c>
      <c r="H576" s="114">
        <v>124</v>
      </c>
      <c r="I576" s="114">
        <v>124</v>
      </c>
      <c r="J576" s="114">
        <v>128</v>
      </c>
      <c r="K576" s="114">
        <v>128</v>
      </c>
    </row>
    <row r="577" spans="1:11" s="12" customFormat="1" x14ac:dyDescent="0.25">
      <c r="A577" s="111" t="s">
        <v>783</v>
      </c>
      <c r="B577" s="2" t="str">
        <f t="shared" si="18"/>
        <v>TM</v>
      </c>
      <c r="C577" s="2" t="str">
        <f t="shared" si="19"/>
        <v>IRON</v>
      </c>
      <c r="D577" s="112" t="s">
        <v>940</v>
      </c>
      <c r="E577" s="113">
        <v>153</v>
      </c>
      <c r="F577" s="114">
        <v>153</v>
      </c>
      <c r="G577" s="114">
        <v>153</v>
      </c>
      <c r="H577" s="114">
        <v>156</v>
      </c>
      <c r="I577" s="114">
        <v>156</v>
      </c>
      <c r="J577" s="114">
        <v>161</v>
      </c>
      <c r="K577" s="114">
        <v>161</v>
      </c>
    </row>
    <row r="578" spans="1:11" s="12" customFormat="1" x14ac:dyDescent="0.25">
      <c r="A578" s="111" t="s">
        <v>784</v>
      </c>
      <c r="B578" s="2" t="str">
        <f t="shared" si="18"/>
        <v>TM</v>
      </c>
      <c r="C578" s="2" t="str">
        <f t="shared" si="19"/>
        <v>LABORER</v>
      </c>
      <c r="D578" s="112" t="s">
        <v>941</v>
      </c>
      <c r="E578" s="113">
        <v>119</v>
      </c>
      <c r="F578" s="114">
        <v>119</v>
      </c>
      <c r="G578" s="114">
        <v>119</v>
      </c>
      <c r="H578" s="114">
        <v>122</v>
      </c>
      <c r="I578" s="114">
        <v>122</v>
      </c>
      <c r="J578" s="114">
        <v>125</v>
      </c>
      <c r="K578" s="114">
        <v>125</v>
      </c>
    </row>
    <row r="579" spans="1:11" s="12" customFormat="1" x14ac:dyDescent="0.25">
      <c r="A579" s="111" t="s">
        <v>785</v>
      </c>
      <c r="B579" s="2" t="str">
        <f t="shared" si="18"/>
        <v>TM</v>
      </c>
      <c r="C579" s="2" t="str">
        <f t="shared" si="19"/>
        <v>MILL</v>
      </c>
      <c r="D579" s="112" t="s">
        <v>942</v>
      </c>
      <c r="E579" s="113">
        <v>102</v>
      </c>
      <c r="F579" s="114">
        <v>102</v>
      </c>
      <c r="G579" s="114">
        <v>102</v>
      </c>
      <c r="H579" s="114">
        <v>105</v>
      </c>
      <c r="I579" s="114">
        <v>105</v>
      </c>
      <c r="J579" s="114">
        <v>107</v>
      </c>
      <c r="K579" s="114">
        <v>107</v>
      </c>
    </row>
    <row r="580" spans="1:11" s="12" customFormat="1" x14ac:dyDescent="0.25">
      <c r="A580" s="111" t="s">
        <v>786</v>
      </c>
      <c r="B580" s="2" t="str">
        <f t="shared" si="18"/>
        <v>TM</v>
      </c>
      <c r="C580" s="2" t="str">
        <f t="shared" si="19"/>
        <v>OPER_CNST</v>
      </c>
      <c r="D580" s="112" t="s">
        <v>943</v>
      </c>
      <c r="E580" s="113">
        <v>129</v>
      </c>
      <c r="F580" s="114">
        <v>129</v>
      </c>
      <c r="G580" s="114">
        <v>129</v>
      </c>
      <c r="H580" s="114">
        <v>132</v>
      </c>
      <c r="I580" s="114">
        <v>132</v>
      </c>
      <c r="J580" s="114">
        <v>135</v>
      </c>
      <c r="K580" s="114">
        <v>135</v>
      </c>
    </row>
    <row r="581" spans="1:11" s="12" customFormat="1" x14ac:dyDescent="0.25">
      <c r="A581" s="111" t="s">
        <v>787</v>
      </c>
      <c r="B581" s="2" t="str">
        <f t="shared" si="18"/>
        <v>TM</v>
      </c>
      <c r="C581" s="2" t="str">
        <f t="shared" si="19"/>
        <v>PAINT</v>
      </c>
      <c r="D581" s="112" t="s">
        <v>944</v>
      </c>
      <c r="E581" s="113">
        <v>102</v>
      </c>
      <c r="F581" s="114">
        <v>102</v>
      </c>
      <c r="G581" s="114">
        <v>102</v>
      </c>
      <c r="H581" s="114">
        <v>105</v>
      </c>
      <c r="I581" s="114">
        <v>105</v>
      </c>
      <c r="J581" s="114">
        <v>107</v>
      </c>
      <c r="K581" s="114">
        <v>107</v>
      </c>
    </row>
    <row r="582" spans="1:11" s="12" customFormat="1" x14ac:dyDescent="0.25">
      <c r="A582" s="111" t="s">
        <v>788</v>
      </c>
      <c r="B582" s="2" t="str">
        <f t="shared" si="18"/>
        <v>TM</v>
      </c>
      <c r="C582" s="2" t="str">
        <f t="shared" si="19"/>
        <v>PLUMB</v>
      </c>
      <c r="D582" s="112" t="s">
        <v>945</v>
      </c>
      <c r="E582" s="113">
        <v>114</v>
      </c>
      <c r="F582" s="114">
        <v>114</v>
      </c>
      <c r="G582" s="114">
        <v>114</v>
      </c>
      <c r="H582" s="114">
        <v>117</v>
      </c>
      <c r="I582" s="114">
        <v>117</v>
      </c>
      <c r="J582" s="114">
        <v>120</v>
      </c>
      <c r="K582" s="114">
        <v>120</v>
      </c>
    </row>
    <row r="583" spans="1:11" s="12" customFormat="1" x14ac:dyDescent="0.25">
      <c r="A583" s="111" t="s">
        <v>789</v>
      </c>
      <c r="B583" s="2" t="str">
        <f t="shared" si="18"/>
        <v>TM</v>
      </c>
      <c r="C583" s="2" t="str">
        <f t="shared" si="19"/>
        <v>RIGGER</v>
      </c>
      <c r="D583" s="112" t="s">
        <v>946</v>
      </c>
      <c r="E583" s="113">
        <v>119</v>
      </c>
      <c r="F583" s="114">
        <v>119</v>
      </c>
      <c r="G583" s="114">
        <v>119</v>
      </c>
      <c r="H583" s="114">
        <v>122</v>
      </c>
      <c r="I583" s="114">
        <v>122</v>
      </c>
      <c r="J583" s="114">
        <v>125</v>
      </c>
      <c r="K583" s="114">
        <v>125</v>
      </c>
    </row>
    <row r="584" spans="1:11" s="12" customFormat="1" x14ac:dyDescent="0.25">
      <c r="A584" s="111" t="s">
        <v>790</v>
      </c>
      <c r="B584" s="2" t="str">
        <f t="shared" si="18"/>
        <v>TM</v>
      </c>
      <c r="C584" s="2" t="str">
        <f t="shared" si="19"/>
        <v>ROOF</v>
      </c>
      <c r="D584" s="112" t="s">
        <v>947</v>
      </c>
      <c r="E584" s="113">
        <v>102</v>
      </c>
      <c r="F584" s="114">
        <v>102</v>
      </c>
      <c r="G584" s="114">
        <v>102</v>
      </c>
      <c r="H584" s="114">
        <v>105</v>
      </c>
      <c r="I584" s="114">
        <v>105</v>
      </c>
      <c r="J584" s="114">
        <v>107</v>
      </c>
      <c r="K584" s="114">
        <v>107</v>
      </c>
    </row>
    <row r="585" spans="1:11" s="12" customFormat="1" x14ac:dyDescent="0.25">
      <c r="A585" s="111" t="s">
        <v>791</v>
      </c>
      <c r="B585" s="2" t="str">
        <f t="shared" si="18"/>
        <v>TM</v>
      </c>
      <c r="C585" s="2" t="str">
        <f t="shared" si="19"/>
        <v>SHEET</v>
      </c>
      <c r="D585" s="112" t="s">
        <v>948</v>
      </c>
      <c r="E585" s="113">
        <v>108</v>
      </c>
      <c r="F585" s="114">
        <v>108</v>
      </c>
      <c r="G585" s="114">
        <v>108</v>
      </c>
      <c r="H585" s="114">
        <v>111</v>
      </c>
      <c r="I585" s="114">
        <v>111</v>
      </c>
      <c r="J585" s="114">
        <v>114</v>
      </c>
      <c r="K585" s="114">
        <v>114</v>
      </c>
    </row>
    <row r="586" spans="1:11" s="12" customFormat="1" x14ac:dyDescent="0.25">
      <c r="A586" s="111" t="s">
        <v>792</v>
      </c>
      <c r="B586" s="2" t="str">
        <f t="shared" si="18"/>
        <v>TM</v>
      </c>
      <c r="C586" s="2" t="str">
        <f t="shared" si="19"/>
        <v>SPRINKLER</v>
      </c>
      <c r="D586" s="112" t="s">
        <v>949</v>
      </c>
      <c r="E586" s="113">
        <v>138</v>
      </c>
      <c r="F586" s="114">
        <v>138</v>
      </c>
      <c r="G586" s="114">
        <v>138</v>
      </c>
      <c r="H586" s="114">
        <v>142</v>
      </c>
      <c r="I586" s="114">
        <v>142</v>
      </c>
      <c r="J586" s="114">
        <v>145</v>
      </c>
      <c r="K586" s="114">
        <v>145</v>
      </c>
    </row>
    <row r="587" spans="1:11" s="12" customFormat="1" x14ac:dyDescent="0.25">
      <c r="A587" s="112" t="s">
        <v>793</v>
      </c>
      <c r="B587" s="112" t="str">
        <f t="shared" ref="B587:B617" si="20">LEFT($A587,FIND("_",$A587)-1)</f>
        <v>TM</v>
      </c>
      <c r="C587" s="112" t="str">
        <f t="shared" ref="C587:C617" si="21">RIGHT($A587,(LEN($A587)-FIND("_",$A587)))</f>
        <v>WELDER</v>
      </c>
      <c r="D587" s="112" t="s">
        <v>132</v>
      </c>
      <c r="E587" s="113">
        <v>138</v>
      </c>
      <c r="F587" s="114">
        <v>138</v>
      </c>
      <c r="G587" s="114">
        <v>138</v>
      </c>
      <c r="H587" s="114">
        <v>142</v>
      </c>
      <c r="I587" s="114">
        <v>142</v>
      </c>
      <c r="J587" s="114">
        <v>145</v>
      </c>
      <c r="K587" s="114">
        <v>145</v>
      </c>
    </row>
    <row r="588" spans="1:11" s="12" customFormat="1" x14ac:dyDescent="0.25">
      <c r="A588" s="112" t="s">
        <v>1018</v>
      </c>
      <c r="B588" s="112" t="str">
        <f t="shared" si="20"/>
        <v>X</v>
      </c>
      <c r="C588" s="112" t="str">
        <f t="shared" si="21"/>
        <v>01</v>
      </c>
      <c r="D588" s="112" t="s">
        <v>1051</v>
      </c>
      <c r="E588" s="113">
        <v>0</v>
      </c>
      <c r="F588" s="114">
        <v>0</v>
      </c>
      <c r="G588" s="114">
        <v>0</v>
      </c>
      <c r="H588" s="114">
        <v>0</v>
      </c>
      <c r="I588" s="114">
        <v>0</v>
      </c>
      <c r="J588" s="114">
        <v>0</v>
      </c>
      <c r="K588" s="114">
        <v>0</v>
      </c>
    </row>
    <row r="589" spans="1:11" s="12" customFormat="1" x14ac:dyDescent="0.25">
      <c r="A589" s="112" t="s">
        <v>1020</v>
      </c>
      <c r="B589" s="112" t="str">
        <f t="shared" si="20"/>
        <v>X</v>
      </c>
      <c r="C589" s="112" t="str">
        <f t="shared" si="21"/>
        <v>02</v>
      </c>
      <c r="D589" s="112" t="s">
        <v>1019</v>
      </c>
      <c r="E589" s="113">
        <v>0</v>
      </c>
      <c r="F589" s="114">
        <v>0</v>
      </c>
      <c r="G589" s="114">
        <v>0</v>
      </c>
      <c r="H589" s="114">
        <v>0</v>
      </c>
      <c r="I589" s="114">
        <v>0</v>
      </c>
      <c r="J589" s="114">
        <v>0</v>
      </c>
      <c r="K589" s="114">
        <v>0</v>
      </c>
    </row>
    <row r="590" spans="1:11" s="12" customFormat="1" x14ac:dyDescent="0.25">
      <c r="A590" s="112" t="s">
        <v>1021</v>
      </c>
      <c r="B590" s="112" t="str">
        <f t="shared" si="20"/>
        <v>X</v>
      </c>
      <c r="C590" s="112" t="str">
        <f t="shared" si="21"/>
        <v>03</v>
      </c>
      <c r="D590" s="112" t="s">
        <v>1019</v>
      </c>
      <c r="E590" s="113">
        <v>0</v>
      </c>
      <c r="F590" s="114">
        <v>0</v>
      </c>
      <c r="G590" s="114">
        <v>0</v>
      </c>
      <c r="H590" s="114">
        <v>0</v>
      </c>
      <c r="I590" s="114">
        <v>0</v>
      </c>
      <c r="J590" s="114">
        <v>0</v>
      </c>
      <c r="K590" s="114">
        <v>0</v>
      </c>
    </row>
    <row r="591" spans="1:11" s="12" customFormat="1" x14ac:dyDescent="0.25">
      <c r="A591" s="112" t="s">
        <v>1022</v>
      </c>
      <c r="B591" s="112" t="str">
        <f t="shared" si="20"/>
        <v>X</v>
      </c>
      <c r="C591" s="112" t="str">
        <f t="shared" si="21"/>
        <v>04</v>
      </c>
      <c r="D591" s="112" t="s">
        <v>1019</v>
      </c>
      <c r="E591" s="113">
        <v>0</v>
      </c>
      <c r="F591" s="114">
        <v>0</v>
      </c>
      <c r="G591" s="114">
        <v>0</v>
      </c>
      <c r="H591" s="114">
        <v>0</v>
      </c>
      <c r="I591" s="114">
        <v>0</v>
      </c>
      <c r="J591" s="114">
        <v>0</v>
      </c>
      <c r="K591" s="114">
        <v>0</v>
      </c>
    </row>
    <row r="592" spans="1:11" s="12" customFormat="1" x14ac:dyDescent="0.25">
      <c r="A592" s="112" t="s">
        <v>1023</v>
      </c>
      <c r="B592" s="112" t="str">
        <f t="shared" si="20"/>
        <v>X</v>
      </c>
      <c r="C592" s="112" t="str">
        <f t="shared" si="21"/>
        <v>05</v>
      </c>
      <c r="D592" s="112" t="s">
        <v>1019</v>
      </c>
      <c r="E592" s="113">
        <v>0</v>
      </c>
      <c r="F592" s="114">
        <v>0</v>
      </c>
      <c r="G592" s="114">
        <v>0</v>
      </c>
      <c r="H592" s="114">
        <v>0</v>
      </c>
      <c r="I592" s="114">
        <v>0</v>
      </c>
      <c r="J592" s="114">
        <v>0</v>
      </c>
      <c r="K592" s="114">
        <v>0</v>
      </c>
    </row>
    <row r="593" spans="1:11" s="12" customFormat="1" x14ac:dyDescent="0.25">
      <c r="A593" s="112" t="s">
        <v>1024</v>
      </c>
      <c r="B593" s="112" t="str">
        <f t="shared" si="20"/>
        <v>X</v>
      </c>
      <c r="C593" s="112" t="str">
        <f t="shared" si="21"/>
        <v>06</v>
      </c>
      <c r="D593" s="112" t="s">
        <v>1019</v>
      </c>
      <c r="E593" s="113">
        <v>0</v>
      </c>
      <c r="F593" s="114">
        <v>0</v>
      </c>
      <c r="G593" s="114">
        <v>0</v>
      </c>
      <c r="H593" s="114">
        <v>0</v>
      </c>
      <c r="I593" s="114">
        <v>0</v>
      </c>
      <c r="J593" s="114">
        <v>0</v>
      </c>
      <c r="K593" s="114">
        <v>0</v>
      </c>
    </row>
    <row r="594" spans="1:11" s="12" customFormat="1" x14ac:dyDescent="0.25">
      <c r="A594" s="112" t="s">
        <v>1025</v>
      </c>
      <c r="B594" s="112" t="str">
        <f t="shared" si="20"/>
        <v>X</v>
      </c>
      <c r="C594" s="112" t="str">
        <f t="shared" si="21"/>
        <v>07</v>
      </c>
      <c r="D594" s="112" t="s">
        <v>1019</v>
      </c>
      <c r="E594" s="113">
        <v>0</v>
      </c>
      <c r="F594" s="114">
        <v>0</v>
      </c>
      <c r="G594" s="114">
        <v>0</v>
      </c>
      <c r="H594" s="114">
        <v>0</v>
      </c>
      <c r="I594" s="114">
        <v>0</v>
      </c>
      <c r="J594" s="114">
        <v>0</v>
      </c>
      <c r="K594" s="114">
        <v>0</v>
      </c>
    </row>
    <row r="595" spans="1:11" s="12" customFormat="1" x14ac:dyDescent="0.25">
      <c r="A595" s="112" t="s">
        <v>1026</v>
      </c>
      <c r="B595" s="112" t="str">
        <f t="shared" si="20"/>
        <v>X</v>
      </c>
      <c r="C595" s="112" t="str">
        <f t="shared" si="21"/>
        <v>08</v>
      </c>
      <c r="D595" s="112" t="s">
        <v>1019</v>
      </c>
      <c r="E595" s="113">
        <v>0</v>
      </c>
      <c r="F595" s="114">
        <v>0</v>
      </c>
      <c r="G595" s="114">
        <v>0</v>
      </c>
      <c r="H595" s="114">
        <v>0</v>
      </c>
      <c r="I595" s="114">
        <v>0</v>
      </c>
      <c r="J595" s="114">
        <v>0</v>
      </c>
      <c r="K595" s="114">
        <v>0</v>
      </c>
    </row>
    <row r="596" spans="1:11" s="12" customFormat="1" x14ac:dyDescent="0.25">
      <c r="A596" s="112" t="s">
        <v>1027</v>
      </c>
      <c r="B596" s="112" t="str">
        <f t="shared" si="20"/>
        <v>X</v>
      </c>
      <c r="C596" s="112" t="str">
        <f t="shared" si="21"/>
        <v>09</v>
      </c>
      <c r="D596" s="112" t="s">
        <v>1019</v>
      </c>
      <c r="E596" s="113">
        <v>0</v>
      </c>
      <c r="F596" s="114">
        <v>0</v>
      </c>
      <c r="G596" s="114">
        <v>0</v>
      </c>
      <c r="H596" s="114">
        <v>0</v>
      </c>
      <c r="I596" s="114">
        <v>0</v>
      </c>
      <c r="J596" s="114">
        <v>0</v>
      </c>
      <c r="K596" s="114">
        <v>0</v>
      </c>
    </row>
    <row r="597" spans="1:11" s="12" customFormat="1" x14ac:dyDescent="0.25">
      <c r="A597" s="112" t="s">
        <v>1028</v>
      </c>
      <c r="B597" s="112" t="str">
        <f t="shared" si="20"/>
        <v>X</v>
      </c>
      <c r="C597" s="112" t="str">
        <f t="shared" si="21"/>
        <v>10</v>
      </c>
      <c r="D597" s="112" t="s">
        <v>1019</v>
      </c>
      <c r="E597" s="113">
        <v>0</v>
      </c>
      <c r="F597" s="114">
        <v>0</v>
      </c>
      <c r="G597" s="114">
        <v>0</v>
      </c>
      <c r="H597" s="114">
        <v>0</v>
      </c>
      <c r="I597" s="114">
        <v>0</v>
      </c>
      <c r="J597" s="114">
        <v>0</v>
      </c>
      <c r="K597" s="114">
        <v>0</v>
      </c>
    </row>
    <row r="598" spans="1:11" s="12" customFormat="1" x14ac:dyDescent="0.25">
      <c r="A598" s="112" t="s">
        <v>1029</v>
      </c>
      <c r="B598" s="112" t="str">
        <f t="shared" si="20"/>
        <v>X</v>
      </c>
      <c r="C598" s="112" t="str">
        <f t="shared" si="21"/>
        <v>11</v>
      </c>
      <c r="D598" s="112" t="s">
        <v>1019</v>
      </c>
      <c r="E598" s="113">
        <v>0</v>
      </c>
      <c r="F598" s="114">
        <v>0</v>
      </c>
      <c r="G598" s="114">
        <v>0</v>
      </c>
      <c r="H598" s="114">
        <v>0</v>
      </c>
      <c r="I598" s="114">
        <v>0</v>
      </c>
      <c r="J598" s="114">
        <v>0</v>
      </c>
      <c r="K598" s="114">
        <v>0</v>
      </c>
    </row>
    <row r="599" spans="1:11" s="12" customFormat="1" x14ac:dyDescent="0.25">
      <c r="A599" s="112" t="s">
        <v>1030</v>
      </c>
      <c r="B599" s="112" t="str">
        <f t="shared" si="20"/>
        <v>X</v>
      </c>
      <c r="C599" s="112" t="str">
        <f t="shared" si="21"/>
        <v>12</v>
      </c>
      <c r="D599" s="112" t="s">
        <v>1019</v>
      </c>
      <c r="E599" s="113">
        <v>0</v>
      </c>
      <c r="F599" s="114">
        <v>0</v>
      </c>
      <c r="G599" s="114">
        <v>0</v>
      </c>
      <c r="H599" s="114">
        <v>0</v>
      </c>
      <c r="I599" s="114">
        <v>0</v>
      </c>
      <c r="J599" s="114">
        <v>0</v>
      </c>
      <c r="K599" s="114">
        <v>0</v>
      </c>
    </row>
    <row r="600" spans="1:11" s="12" customFormat="1" x14ac:dyDescent="0.25">
      <c r="A600" s="112" t="s">
        <v>1031</v>
      </c>
      <c r="B600" s="112" t="str">
        <f t="shared" si="20"/>
        <v>X</v>
      </c>
      <c r="C600" s="112" t="str">
        <f t="shared" si="21"/>
        <v>13</v>
      </c>
      <c r="D600" s="112" t="s">
        <v>1019</v>
      </c>
      <c r="E600" s="113">
        <v>0</v>
      </c>
      <c r="F600" s="114">
        <v>0</v>
      </c>
      <c r="G600" s="114">
        <v>0</v>
      </c>
      <c r="H600" s="114">
        <v>0</v>
      </c>
      <c r="I600" s="114">
        <v>0</v>
      </c>
      <c r="J600" s="114">
        <v>0</v>
      </c>
      <c r="K600" s="114">
        <v>0</v>
      </c>
    </row>
    <row r="601" spans="1:11" s="12" customFormat="1" x14ac:dyDescent="0.25">
      <c r="A601" s="112" t="s">
        <v>1032</v>
      </c>
      <c r="B601" s="112" t="str">
        <f t="shared" si="20"/>
        <v>X</v>
      </c>
      <c r="C601" s="112" t="str">
        <f t="shared" si="21"/>
        <v>14</v>
      </c>
      <c r="D601" s="112" t="s">
        <v>1019</v>
      </c>
      <c r="E601" s="113">
        <v>0</v>
      </c>
      <c r="F601" s="114">
        <v>0</v>
      </c>
      <c r="G601" s="114">
        <v>0</v>
      </c>
      <c r="H601" s="114">
        <v>0</v>
      </c>
      <c r="I601" s="114">
        <v>0</v>
      </c>
      <c r="J601" s="114">
        <v>0</v>
      </c>
      <c r="K601" s="114">
        <v>0</v>
      </c>
    </row>
    <row r="602" spans="1:11" s="12" customFormat="1" x14ac:dyDescent="0.25">
      <c r="A602" s="112" t="s">
        <v>1033</v>
      </c>
      <c r="B602" s="112" t="str">
        <f t="shared" si="20"/>
        <v>X</v>
      </c>
      <c r="C602" s="112" t="str">
        <f t="shared" si="21"/>
        <v>15</v>
      </c>
      <c r="D602" s="112" t="s">
        <v>1019</v>
      </c>
      <c r="E602" s="113">
        <v>0</v>
      </c>
      <c r="F602" s="114">
        <v>0</v>
      </c>
      <c r="G602" s="114">
        <v>0</v>
      </c>
      <c r="H602" s="114">
        <v>0</v>
      </c>
      <c r="I602" s="114">
        <v>0</v>
      </c>
      <c r="J602" s="114">
        <v>0</v>
      </c>
      <c r="K602" s="114">
        <v>0</v>
      </c>
    </row>
    <row r="603" spans="1:11" s="12" customFormat="1" x14ac:dyDescent="0.25">
      <c r="A603" s="112" t="s">
        <v>1034</v>
      </c>
      <c r="B603" s="112" t="str">
        <f t="shared" si="20"/>
        <v>X</v>
      </c>
      <c r="C603" s="112" t="str">
        <f t="shared" si="21"/>
        <v>16</v>
      </c>
      <c r="D603" s="112" t="s">
        <v>1019</v>
      </c>
      <c r="E603" s="113">
        <v>0</v>
      </c>
      <c r="F603" s="114">
        <v>0</v>
      </c>
      <c r="G603" s="114">
        <v>0</v>
      </c>
      <c r="H603" s="114">
        <v>0</v>
      </c>
      <c r="I603" s="114">
        <v>0</v>
      </c>
      <c r="J603" s="114">
        <v>0</v>
      </c>
      <c r="K603" s="114">
        <v>0</v>
      </c>
    </row>
    <row r="604" spans="1:11" s="12" customFormat="1" x14ac:dyDescent="0.25">
      <c r="A604" s="112" t="s">
        <v>1035</v>
      </c>
      <c r="B604" s="112" t="str">
        <f t="shared" si="20"/>
        <v>X</v>
      </c>
      <c r="C604" s="112" t="str">
        <f t="shared" si="21"/>
        <v>17</v>
      </c>
      <c r="D604" s="112" t="s">
        <v>1019</v>
      </c>
      <c r="E604" s="113">
        <v>0</v>
      </c>
      <c r="F604" s="114">
        <v>0</v>
      </c>
      <c r="G604" s="114">
        <v>0</v>
      </c>
      <c r="H604" s="114">
        <v>0</v>
      </c>
      <c r="I604" s="114">
        <v>0</v>
      </c>
      <c r="J604" s="114">
        <v>0</v>
      </c>
      <c r="K604" s="114">
        <v>0</v>
      </c>
    </row>
    <row r="605" spans="1:11" s="12" customFormat="1" x14ac:dyDescent="0.25">
      <c r="A605" s="112" t="s">
        <v>1036</v>
      </c>
      <c r="B605" s="112" t="str">
        <f t="shared" si="20"/>
        <v>X</v>
      </c>
      <c r="C605" s="112" t="str">
        <f t="shared" si="21"/>
        <v>18</v>
      </c>
      <c r="D605" s="112" t="s">
        <v>1019</v>
      </c>
      <c r="E605" s="113">
        <v>0</v>
      </c>
      <c r="F605" s="114">
        <v>0</v>
      </c>
      <c r="G605" s="114">
        <v>0</v>
      </c>
      <c r="H605" s="114">
        <v>0</v>
      </c>
      <c r="I605" s="114">
        <v>0</v>
      </c>
      <c r="J605" s="114">
        <v>0</v>
      </c>
      <c r="K605" s="114">
        <v>0</v>
      </c>
    </row>
    <row r="606" spans="1:11" s="12" customFormat="1" x14ac:dyDescent="0.25">
      <c r="A606" s="112" t="s">
        <v>1037</v>
      </c>
      <c r="B606" s="112" t="str">
        <f t="shared" si="20"/>
        <v>X</v>
      </c>
      <c r="C606" s="112" t="str">
        <f t="shared" si="21"/>
        <v>19</v>
      </c>
      <c r="D606" s="112" t="s">
        <v>1019</v>
      </c>
      <c r="E606" s="113">
        <v>0</v>
      </c>
      <c r="F606" s="114">
        <v>0</v>
      </c>
      <c r="G606" s="114">
        <v>0</v>
      </c>
      <c r="H606" s="114">
        <v>0</v>
      </c>
      <c r="I606" s="114">
        <v>0</v>
      </c>
      <c r="J606" s="114">
        <v>0</v>
      </c>
      <c r="K606" s="114">
        <v>0</v>
      </c>
    </row>
    <row r="607" spans="1:11" s="12" customFormat="1" x14ac:dyDescent="0.25">
      <c r="A607" s="112" t="s">
        <v>1038</v>
      </c>
      <c r="B607" s="112" t="str">
        <f t="shared" si="20"/>
        <v>X</v>
      </c>
      <c r="C607" s="112" t="str">
        <f t="shared" si="21"/>
        <v>20</v>
      </c>
      <c r="D607" s="112" t="s">
        <v>1019</v>
      </c>
      <c r="E607" s="113">
        <v>0</v>
      </c>
      <c r="F607" s="114">
        <v>0</v>
      </c>
      <c r="G607" s="114">
        <v>0</v>
      </c>
      <c r="H607" s="114">
        <v>0</v>
      </c>
      <c r="I607" s="114">
        <v>0</v>
      </c>
      <c r="J607" s="114">
        <v>0</v>
      </c>
      <c r="K607" s="114">
        <v>0</v>
      </c>
    </row>
    <row r="608" spans="1:11" s="12" customFormat="1" x14ac:dyDescent="0.25">
      <c r="A608" s="112" t="s">
        <v>1039</v>
      </c>
      <c r="B608" s="112" t="str">
        <f t="shared" si="20"/>
        <v>X</v>
      </c>
      <c r="C608" s="112" t="str">
        <f t="shared" si="21"/>
        <v>21</v>
      </c>
      <c r="D608" s="112" t="s">
        <v>1019</v>
      </c>
      <c r="E608" s="113">
        <v>0</v>
      </c>
      <c r="F608" s="114">
        <v>0</v>
      </c>
      <c r="G608" s="114">
        <v>0</v>
      </c>
      <c r="H608" s="114">
        <v>0</v>
      </c>
      <c r="I608" s="114">
        <v>0</v>
      </c>
      <c r="J608" s="114">
        <v>0</v>
      </c>
      <c r="K608" s="114">
        <v>0</v>
      </c>
    </row>
    <row r="609" spans="1:11" s="12" customFormat="1" x14ac:dyDescent="0.25">
      <c r="A609" s="112" t="s">
        <v>1040</v>
      </c>
      <c r="B609" s="112" t="str">
        <f t="shared" si="20"/>
        <v>X</v>
      </c>
      <c r="C609" s="112" t="str">
        <f t="shared" si="21"/>
        <v>22</v>
      </c>
      <c r="D609" s="112" t="s">
        <v>1019</v>
      </c>
      <c r="E609" s="113">
        <v>0</v>
      </c>
      <c r="F609" s="114">
        <v>0</v>
      </c>
      <c r="G609" s="114">
        <v>0</v>
      </c>
      <c r="H609" s="114">
        <v>0</v>
      </c>
      <c r="I609" s="114">
        <v>0</v>
      </c>
      <c r="J609" s="114">
        <v>0</v>
      </c>
      <c r="K609" s="114">
        <v>0</v>
      </c>
    </row>
    <row r="610" spans="1:11" s="12" customFormat="1" x14ac:dyDescent="0.25">
      <c r="A610" s="112" t="s">
        <v>1041</v>
      </c>
      <c r="B610" s="112" t="str">
        <f t="shared" si="20"/>
        <v>X</v>
      </c>
      <c r="C610" s="112" t="str">
        <f t="shared" si="21"/>
        <v>23</v>
      </c>
      <c r="D610" s="112" t="s">
        <v>1019</v>
      </c>
      <c r="E610" s="113">
        <v>0</v>
      </c>
      <c r="F610" s="114">
        <v>0</v>
      </c>
      <c r="G610" s="114">
        <v>0</v>
      </c>
      <c r="H610" s="114">
        <v>0</v>
      </c>
      <c r="I610" s="114">
        <v>0</v>
      </c>
      <c r="J610" s="114">
        <v>0</v>
      </c>
      <c r="K610" s="114">
        <v>0</v>
      </c>
    </row>
    <row r="611" spans="1:11" s="12" customFormat="1" x14ac:dyDescent="0.25">
      <c r="A611" s="112" t="s">
        <v>1042</v>
      </c>
      <c r="B611" s="112" t="str">
        <f t="shared" si="20"/>
        <v>X</v>
      </c>
      <c r="C611" s="112" t="str">
        <f t="shared" si="21"/>
        <v>24</v>
      </c>
      <c r="D611" s="112" t="s">
        <v>1019</v>
      </c>
      <c r="E611" s="113">
        <v>0</v>
      </c>
      <c r="F611" s="114">
        <v>0</v>
      </c>
      <c r="G611" s="114">
        <v>0</v>
      </c>
      <c r="H611" s="114">
        <v>0</v>
      </c>
      <c r="I611" s="114">
        <v>0</v>
      </c>
      <c r="J611" s="114">
        <v>0</v>
      </c>
      <c r="K611" s="114">
        <v>0</v>
      </c>
    </row>
    <row r="612" spans="1:11" s="12" customFormat="1" x14ac:dyDescent="0.25">
      <c r="A612" s="112" t="s">
        <v>1043</v>
      </c>
      <c r="B612" s="112" t="str">
        <f t="shared" si="20"/>
        <v>X</v>
      </c>
      <c r="C612" s="112" t="str">
        <f t="shared" si="21"/>
        <v>25</v>
      </c>
      <c r="D612" s="112" t="s">
        <v>1019</v>
      </c>
      <c r="E612" s="113">
        <v>0</v>
      </c>
      <c r="F612" s="114">
        <v>0</v>
      </c>
      <c r="G612" s="114">
        <v>0</v>
      </c>
      <c r="H612" s="114">
        <v>0</v>
      </c>
      <c r="I612" s="114">
        <v>0</v>
      </c>
      <c r="J612" s="114">
        <v>0</v>
      </c>
      <c r="K612" s="114">
        <v>0</v>
      </c>
    </row>
    <row r="613" spans="1:11" s="12" customFormat="1" x14ac:dyDescent="0.25">
      <c r="A613" s="112" t="s">
        <v>1044</v>
      </c>
      <c r="B613" s="112" t="str">
        <f t="shared" si="20"/>
        <v>X</v>
      </c>
      <c r="C613" s="112" t="str">
        <f t="shared" si="21"/>
        <v>26</v>
      </c>
      <c r="D613" s="112" t="s">
        <v>1019</v>
      </c>
      <c r="E613" s="113">
        <v>0</v>
      </c>
      <c r="F613" s="114">
        <v>0</v>
      </c>
      <c r="G613" s="114">
        <v>0</v>
      </c>
      <c r="H613" s="114">
        <v>0</v>
      </c>
      <c r="I613" s="114">
        <v>0</v>
      </c>
      <c r="J613" s="114">
        <v>0</v>
      </c>
      <c r="K613" s="114">
        <v>0</v>
      </c>
    </row>
    <row r="614" spans="1:11" s="12" customFormat="1" x14ac:dyDescent="0.25">
      <c r="A614" s="112" t="s">
        <v>1045</v>
      </c>
      <c r="B614" s="112" t="str">
        <f t="shared" si="20"/>
        <v>X</v>
      </c>
      <c r="C614" s="112" t="str">
        <f t="shared" si="21"/>
        <v>27</v>
      </c>
      <c r="D614" s="112" t="s">
        <v>1019</v>
      </c>
      <c r="E614" s="113">
        <v>0</v>
      </c>
      <c r="F614" s="114">
        <v>0</v>
      </c>
      <c r="G614" s="114">
        <v>0</v>
      </c>
      <c r="H614" s="114">
        <v>0</v>
      </c>
      <c r="I614" s="114">
        <v>0</v>
      </c>
      <c r="J614" s="114">
        <v>0</v>
      </c>
      <c r="K614" s="114">
        <v>0</v>
      </c>
    </row>
    <row r="615" spans="1:11" s="12" customFormat="1" x14ac:dyDescent="0.25">
      <c r="A615" s="112" t="s">
        <v>1046</v>
      </c>
      <c r="B615" s="112" t="str">
        <f t="shared" si="20"/>
        <v>X</v>
      </c>
      <c r="C615" s="112" t="str">
        <f t="shared" si="21"/>
        <v>28</v>
      </c>
      <c r="D615" s="112" t="s">
        <v>1019</v>
      </c>
      <c r="E615" s="113">
        <v>0</v>
      </c>
      <c r="F615" s="114">
        <v>0</v>
      </c>
      <c r="G615" s="114">
        <v>0</v>
      </c>
      <c r="H615" s="114">
        <v>0</v>
      </c>
      <c r="I615" s="114">
        <v>0</v>
      </c>
      <c r="J615" s="114">
        <v>0</v>
      </c>
      <c r="K615" s="114">
        <v>0</v>
      </c>
    </row>
    <row r="616" spans="1:11" s="12" customFormat="1" x14ac:dyDescent="0.25">
      <c r="A616" s="112" t="s">
        <v>1047</v>
      </c>
      <c r="B616" s="112" t="str">
        <f t="shared" si="20"/>
        <v>X</v>
      </c>
      <c r="C616" s="112" t="str">
        <f t="shared" si="21"/>
        <v>29</v>
      </c>
      <c r="D616" s="112" t="s">
        <v>1019</v>
      </c>
      <c r="E616" s="113">
        <v>0</v>
      </c>
      <c r="F616" s="114">
        <v>0</v>
      </c>
      <c r="G616" s="114">
        <v>0</v>
      </c>
      <c r="H616" s="114">
        <v>0</v>
      </c>
      <c r="I616" s="114">
        <v>0</v>
      </c>
      <c r="J616" s="114">
        <v>0</v>
      </c>
      <c r="K616" s="114">
        <v>0</v>
      </c>
    </row>
    <row r="617" spans="1:11" s="12" customFormat="1" x14ac:dyDescent="0.25">
      <c r="A617" s="112" t="s">
        <v>1048</v>
      </c>
      <c r="B617" s="112" t="str">
        <f t="shared" si="20"/>
        <v>X</v>
      </c>
      <c r="C617" s="112" t="str">
        <f t="shared" si="21"/>
        <v>30</v>
      </c>
      <c r="D617" s="112" t="s">
        <v>1019</v>
      </c>
      <c r="E617" s="113">
        <v>0</v>
      </c>
      <c r="F617" s="114">
        <v>0</v>
      </c>
      <c r="G617" s="114">
        <v>0</v>
      </c>
      <c r="H617" s="114">
        <v>0</v>
      </c>
      <c r="I617" s="114">
        <v>0</v>
      </c>
      <c r="J617" s="114">
        <v>0</v>
      </c>
      <c r="K617" s="114">
        <v>0</v>
      </c>
    </row>
    <row r="618" spans="1:11" s="12" customFormat="1" x14ac:dyDescent="0.25">
      <c r="E618" s="96"/>
    </row>
    <row r="619" spans="1:11" s="12" customFormat="1" x14ac:dyDescent="0.25">
      <c r="E619" s="96"/>
    </row>
    <row r="620" spans="1:11" s="12" customFormat="1" x14ac:dyDescent="0.25">
      <c r="E620" s="96"/>
    </row>
    <row r="621" spans="1:11" s="12" customFormat="1" x14ac:dyDescent="0.25">
      <c r="E621" s="96"/>
    </row>
    <row r="622" spans="1:11" s="12" customFormat="1" x14ac:dyDescent="0.25">
      <c r="E622" s="96"/>
    </row>
    <row r="623" spans="1:11" s="12" customFormat="1" x14ac:dyDescent="0.25">
      <c r="E623" s="96"/>
    </row>
    <row r="624" spans="1:11" s="12" customFormat="1" x14ac:dyDescent="0.25">
      <c r="E624" s="96"/>
    </row>
    <row r="625" spans="5:5" s="12" customFormat="1" x14ac:dyDescent="0.25">
      <c r="E625" s="96"/>
    </row>
    <row r="626" spans="5:5" s="12" customFormat="1" x14ac:dyDescent="0.25">
      <c r="E626" s="96"/>
    </row>
    <row r="627" spans="5:5" s="12" customFormat="1" x14ac:dyDescent="0.25">
      <c r="E627" s="96"/>
    </row>
    <row r="628" spans="5:5" s="12" customFormat="1" x14ac:dyDescent="0.25">
      <c r="E628" s="96"/>
    </row>
    <row r="629" spans="5:5" s="12" customFormat="1" x14ac:dyDescent="0.25">
      <c r="E629" s="96"/>
    </row>
    <row r="630" spans="5:5" s="12" customFormat="1" x14ac:dyDescent="0.25">
      <c r="E630" s="96"/>
    </row>
    <row r="631" spans="5:5" s="12" customFormat="1" x14ac:dyDescent="0.25">
      <c r="E631" s="96"/>
    </row>
    <row r="632" spans="5:5" s="12" customFormat="1" x14ac:dyDescent="0.25">
      <c r="E632" s="96"/>
    </row>
    <row r="633" spans="5:5" s="12" customFormat="1" x14ac:dyDescent="0.25">
      <c r="E633" s="96"/>
    </row>
    <row r="634" spans="5:5" s="12" customFormat="1" x14ac:dyDescent="0.25">
      <c r="E634" s="96"/>
    </row>
    <row r="635" spans="5:5" s="12" customFormat="1" x14ac:dyDescent="0.25">
      <c r="E635" s="96"/>
    </row>
    <row r="636" spans="5:5" s="12" customFormat="1" x14ac:dyDescent="0.25">
      <c r="E636" s="96"/>
    </row>
    <row r="637" spans="5:5" s="12" customFormat="1" x14ac:dyDescent="0.25">
      <c r="E637" s="96"/>
    </row>
    <row r="638" spans="5:5" s="12" customFormat="1" x14ac:dyDescent="0.25">
      <c r="E638" s="96"/>
    </row>
    <row r="639" spans="5:5" s="12" customFormat="1" x14ac:dyDescent="0.25">
      <c r="E639" s="96"/>
    </row>
    <row r="640" spans="5:5" s="12" customFormat="1" x14ac:dyDescent="0.25">
      <c r="E640" s="96"/>
    </row>
    <row r="641" spans="5:5" s="12" customFormat="1" x14ac:dyDescent="0.25">
      <c r="E641" s="96"/>
    </row>
    <row r="642" spans="5:5" s="12" customFormat="1" x14ac:dyDescent="0.25">
      <c r="E642" s="96"/>
    </row>
    <row r="643" spans="5:5" s="12" customFormat="1" x14ac:dyDescent="0.25">
      <c r="E643" s="96"/>
    </row>
    <row r="644" spans="5:5" s="12" customFormat="1" x14ac:dyDescent="0.25">
      <c r="E644" s="96"/>
    </row>
    <row r="645" spans="5:5" s="12" customFormat="1" x14ac:dyDescent="0.25">
      <c r="E645" s="96"/>
    </row>
    <row r="646" spans="5:5" s="12" customFormat="1" x14ac:dyDescent="0.25">
      <c r="E646" s="96"/>
    </row>
    <row r="647" spans="5:5" s="12" customFormat="1" x14ac:dyDescent="0.25">
      <c r="E647" s="96"/>
    </row>
    <row r="648" spans="5:5" s="12" customFormat="1" x14ac:dyDescent="0.25">
      <c r="E648" s="96"/>
    </row>
    <row r="649" spans="5:5" s="12" customFormat="1" x14ac:dyDescent="0.25">
      <c r="E649" s="96"/>
    </row>
    <row r="650" spans="5:5" s="12" customFormat="1" x14ac:dyDescent="0.25">
      <c r="E650" s="96"/>
    </row>
    <row r="651" spans="5:5" s="12" customFormat="1" x14ac:dyDescent="0.25">
      <c r="E651" s="96"/>
    </row>
    <row r="652" spans="5:5" s="12" customFormat="1" x14ac:dyDescent="0.25">
      <c r="E652" s="96"/>
    </row>
    <row r="653" spans="5:5" s="12" customFormat="1" x14ac:dyDescent="0.25">
      <c r="E653" s="96"/>
    </row>
    <row r="654" spans="5:5" s="12" customFormat="1" x14ac:dyDescent="0.25">
      <c r="E654" s="96"/>
    </row>
    <row r="655" spans="5:5" s="12" customFormat="1" x14ac:dyDescent="0.25">
      <c r="E655" s="96"/>
    </row>
    <row r="656" spans="5:5" s="12" customFormat="1" x14ac:dyDescent="0.25">
      <c r="E656" s="96"/>
    </row>
    <row r="657" spans="5:5" s="12" customFormat="1" x14ac:dyDescent="0.25">
      <c r="E657" s="96"/>
    </row>
    <row r="658" spans="5:5" s="12" customFormat="1" x14ac:dyDescent="0.25">
      <c r="E658" s="96"/>
    </row>
    <row r="659" spans="5:5" s="12" customFormat="1" x14ac:dyDescent="0.25">
      <c r="E659" s="96"/>
    </row>
    <row r="660" spans="5:5" s="12" customFormat="1" x14ac:dyDescent="0.25">
      <c r="E660" s="96"/>
    </row>
    <row r="661" spans="5:5" s="12" customFormat="1" x14ac:dyDescent="0.25">
      <c r="E661" s="96"/>
    </row>
    <row r="662" spans="5:5" s="12" customFormat="1" x14ac:dyDescent="0.25">
      <c r="E662" s="96"/>
    </row>
    <row r="663" spans="5:5" s="12" customFormat="1" x14ac:dyDescent="0.25">
      <c r="E663" s="96"/>
    </row>
    <row r="664" spans="5:5" s="12" customFormat="1" x14ac:dyDescent="0.25">
      <c r="E664" s="96"/>
    </row>
    <row r="665" spans="5:5" s="12" customFormat="1" x14ac:dyDescent="0.25">
      <c r="E665" s="96"/>
    </row>
    <row r="666" spans="5:5" s="12" customFormat="1" x14ac:dyDescent="0.25">
      <c r="E666" s="96"/>
    </row>
    <row r="667" spans="5:5" s="12" customFormat="1" x14ac:dyDescent="0.25">
      <c r="E667" s="96"/>
    </row>
    <row r="668" spans="5:5" s="12" customFormat="1" x14ac:dyDescent="0.25">
      <c r="E668" s="96"/>
    </row>
    <row r="669" spans="5:5" s="12" customFormat="1" x14ac:dyDescent="0.25">
      <c r="E669" s="96"/>
    </row>
    <row r="670" spans="5:5" s="12" customFormat="1" x14ac:dyDescent="0.25">
      <c r="E670" s="96"/>
    </row>
    <row r="671" spans="5:5" s="12" customFormat="1" x14ac:dyDescent="0.25">
      <c r="E671" s="96"/>
    </row>
    <row r="672" spans="5:5" s="12" customFormat="1" x14ac:dyDescent="0.25">
      <c r="E672" s="96"/>
    </row>
    <row r="673" spans="5:5" s="12" customFormat="1" x14ac:dyDescent="0.25">
      <c r="E673" s="96"/>
    </row>
    <row r="674" spans="5:5" s="12" customFormat="1" x14ac:dyDescent="0.25">
      <c r="E674" s="96"/>
    </row>
    <row r="675" spans="5:5" s="12" customFormat="1" x14ac:dyDescent="0.25">
      <c r="E675" s="96"/>
    </row>
    <row r="676" spans="5:5" s="12" customFormat="1" x14ac:dyDescent="0.25">
      <c r="E676" s="96"/>
    </row>
    <row r="677" spans="5:5" s="12" customFormat="1" x14ac:dyDescent="0.25">
      <c r="E677" s="96"/>
    </row>
    <row r="678" spans="5:5" s="12" customFormat="1" x14ac:dyDescent="0.25">
      <c r="E678" s="96"/>
    </row>
    <row r="679" spans="5:5" s="12" customFormat="1" x14ac:dyDescent="0.25">
      <c r="E679" s="96"/>
    </row>
    <row r="680" spans="5:5" s="12" customFormat="1" x14ac:dyDescent="0.25">
      <c r="E680" s="96"/>
    </row>
    <row r="681" spans="5:5" s="12" customFormat="1" x14ac:dyDescent="0.25">
      <c r="E681" s="96"/>
    </row>
    <row r="682" spans="5:5" s="12" customFormat="1" x14ac:dyDescent="0.25">
      <c r="E682" s="96"/>
    </row>
    <row r="683" spans="5:5" s="12" customFormat="1" x14ac:dyDescent="0.25">
      <c r="E683" s="96"/>
    </row>
    <row r="684" spans="5:5" s="12" customFormat="1" x14ac:dyDescent="0.25">
      <c r="E684" s="96"/>
    </row>
    <row r="685" spans="5:5" s="12" customFormat="1" x14ac:dyDescent="0.25">
      <c r="E685" s="96"/>
    </row>
    <row r="686" spans="5:5" s="12" customFormat="1" x14ac:dyDescent="0.25">
      <c r="E686" s="96"/>
    </row>
    <row r="687" spans="5:5" s="12" customFormat="1" x14ac:dyDescent="0.25">
      <c r="E687" s="96"/>
    </row>
    <row r="688" spans="5:5" s="12" customFormat="1" x14ac:dyDescent="0.25">
      <c r="E688" s="96"/>
    </row>
    <row r="689" spans="5:5" s="12" customFormat="1" x14ac:dyDescent="0.25">
      <c r="E689" s="96"/>
    </row>
    <row r="690" spans="5:5" s="12" customFormat="1" x14ac:dyDescent="0.25">
      <c r="E690" s="96"/>
    </row>
    <row r="691" spans="5:5" s="12" customFormat="1" x14ac:dyDescent="0.25">
      <c r="E691" s="96"/>
    </row>
    <row r="692" spans="5:5" s="12" customFormat="1" x14ac:dyDescent="0.25">
      <c r="E692" s="96"/>
    </row>
    <row r="693" spans="5:5" s="12" customFormat="1" x14ac:dyDescent="0.25">
      <c r="E693" s="96"/>
    </row>
    <row r="694" spans="5:5" s="12" customFormat="1" x14ac:dyDescent="0.25">
      <c r="E694" s="96"/>
    </row>
    <row r="695" spans="5:5" s="12" customFormat="1" x14ac:dyDescent="0.25">
      <c r="E695" s="96"/>
    </row>
    <row r="696" spans="5:5" s="12" customFormat="1" x14ac:dyDescent="0.25">
      <c r="E696" s="96"/>
    </row>
    <row r="697" spans="5:5" s="12" customFormat="1" x14ac:dyDescent="0.25">
      <c r="E697" s="96"/>
    </row>
    <row r="698" spans="5:5" s="12" customFormat="1" x14ac:dyDescent="0.25">
      <c r="E698" s="96"/>
    </row>
    <row r="699" spans="5:5" s="12" customFormat="1" x14ac:dyDescent="0.25">
      <c r="E699" s="96"/>
    </row>
    <row r="700" spans="5:5" s="12" customFormat="1" x14ac:dyDescent="0.25">
      <c r="E700" s="96"/>
    </row>
    <row r="701" spans="5:5" s="12" customFormat="1" x14ac:dyDescent="0.25">
      <c r="E701" s="96"/>
    </row>
    <row r="702" spans="5:5" s="12" customFormat="1" x14ac:dyDescent="0.25">
      <c r="E702" s="96"/>
    </row>
    <row r="703" spans="5:5" s="12" customFormat="1" x14ac:dyDescent="0.25">
      <c r="E703" s="96"/>
    </row>
    <row r="704" spans="5:5" s="12" customFormat="1" x14ac:dyDescent="0.25">
      <c r="E704" s="96"/>
    </row>
    <row r="705" spans="5:5" s="12" customFormat="1" x14ac:dyDescent="0.25">
      <c r="E705" s="96"/>
    </row>
    <row r="706" spans="5:5" s="12" customFormat="1" x14ac:dyDescent="0.25">
      <c r="E706" s="96"/>
    </row>
    <row r="707" spans="5:5" s="12" customFormat="1" x14ac:dyDescent="0.25">
      <c r="E707" s="96"/>
    </row>
    <row r="708" spans="5:5" s="12" customFormat="1" x14ac:dyDescent="0.25">
      <c r="E708" s="96"/>
    </row>
    <row r="709" spans="5:5" s="12" customFormat="1" x14ac:dyDescent="0.25">
      <c r="E709" s="96"/>
    </row>
    <row r="710" spans="5:5" s="12" customFormat="1" x14ac:dyDescent="0.25">
      <c r="E710" s="96"/>
    </row>
    <row r="711" spans="5:5" s="12" customFormat="1" x14ac:dyDescent="0.25">
      <c r="E711" s="96"/>
    </row>
    <row r="712" spans="5:5" s="12" customFormat="1" x14ac:dyDescent="0.25">
      <c r="E712" s="96"/>
    </row>
    <row r="713" spans="5:5" s="12" customFormat="1" x14ac:dyDescent="0.25">
      <c r="E713" s="96"/>
    </row>
    <row r="714" spans="5:5" s="12" customFormat="1" x14ac:dyDescent="0.25">
      <c r="E714" s="96"/>
    </row>
    <row r="715" spans="5:5" s="12" customFormat="1" x14ac:dyDescent="0.25">
      <c r="E715" s="96"/>
    </row>
    <row r="716" spans="5:5" s="12" customFormat="1" x14ac:dyDescent="0.25">
      <c r="E716" s="96"/>
    </row>
    <row r="717" spans="5:5" s="12" customFormat="1" x14ac:dyDescent="0.25">
      <c r="E717" s="96"/>
    </row>
    <row r="718" spans="5:5" s="12" customFormat="1" x14ac:dyDescent="0.25">
      <c r="E718" s="96"/>
    </row>
    <row r="719" spans="5:5" s="12" customFormat="1" x14ac:dyDescent="0.25">
      <c r="E719" s="96"/>
    </row>
    <row r="720" spans="5:5" s="12" customFormat="1" x14ac:dyDescent="0.25">
      <c r="E720" s="96"/>
    </row>
    <row r="721" spans="5:5" s="12" customFormat="1" x14ac:dyDescent="0.25">
      <c r="E721" s="96"/>
    </row>
    <row r="722" spans="5:5" s="12" customFormat="1" x14ac:dyDescent="0.25">
      <c r="E722" s="96"/>
    </row>
    <row r="723" spans="5:5" s="12" customFormat="1" x14ac:dyDescent="0.25">
      <c r="E723" s="96"/>
    </row>
    <row r="724" spans="5:5" s="12" customFormat="1" x14ac:dyDescent="0.25">
      <c r="E724" s="96"/>
    </row>
    <row r="725" spans="5:5" s="12" customFormat="1" x14ac:dyDescent="0.25">
      <c r="E725" s="96"/>
    </row>
    <row r="726" spans="5:5" s="12" customFormat="1" x14ac:dyDescent="0.25">
      <c r="E726" s="96"/>
    </row>
    <row r="727" spans="5:5" s="12" customFormat="1" x14ac:dyDescent="0.25">
      <c r="E727" s="96"/>
    </row>
    <row r="728" spans="5:5" s="12" customFormat="1" x14ac:dyDescent="0.25">
      <c r="E728" s="96"/>
    </row>
    <row r="729" spans="5:5" s="12" customFormat="1" x14ac:dyDescent="0.25">
      <c r="E729" s="96"/>
    </row>
    <row r="730" spans="5:5" s="12" customFormat="1" x14ac:dyDescent="0.25">
      <c r="E730" s="96"/>
    </row>
    <row r="731" spans="5:5" s="12" customFormat="1" x14ac:dyDescent="0.25">
      <c r="E731" s="96"/>
    </row>
    <row r="732" spans="5:5" s="12" customFormat="1" x14ac:dyDescent="0.25">
      <c r="E732" s="96"/>
    </row>
    <row r="733" spans="5:5" s="12" customFormat="1" x14ac:dyDescent="0.25">
      <c r="E733" s="96"/>
    </row>
    <row r="734" spans="5:5" s="12" customFormat="1" x14ac:dyDescent="0.25">
      <c r="E734" s="96"/>
    </row>
    <row r="735" spans="5:5" s="12" customFormat="1" x14ac:dyDescent="0.25">
      <c r="E735" s="96"/>
    </row>
    <row r="736" spans="5:5" s="12" customFormat="1" x14ac:dyDescent="0.25">
      <c r="E736" s="96"/>
    </row>
    <row r="737" spans="5:5" s="12" customFormat="1" x14ac:dyDescent="0.25">
      <c r="E737" s="96"/>
    </row>
    <row r="738" spans="5:5" s="12" customFormat="1" x14ac:dyDescent="0.25">
      <c r="E738" s="96"/>
    </row>
    <row r="739" spans="5:5" s="12" customFormat="1" x14ac:dyDescent="0.25">
      <c r="E739" s="96"/>
    </row>
    <row r="740" spans="5:5" s="12" customFormat="1" x14ac:dyDescent="0.25">
      <c r="E740" s="96"/>
    </row>
    <row r="741" spans="5:5" s="12" customFormat="1" x14ac:dyDescent="0.25">
      <c r="E741" s="96"/>
    </row>
    <row r="742" spans="5:5" s="12" customFormat="1" x14ac:dyDescent="0.25">
      <c r="E742" s="96"/>
    </row>
    <row r="743" spans="5:5" s="12" customFormat="1" x14ac:dyDescent="0.25">
      <c r="E743" s="96"/>
    </row>
    <row r="744" spans="5:5" s="12" customFormat="1" x14ac:dyDescent="0.25">
      <c r="E744" s="96"/>
    </row>
    <row r="745" spans="5:5" s="12" customFormat="1" x14ac:dyDescent="0.25">
      <c r="E745" s="96"/>
    </row>
    <row r="746" spans="5:5" s="12" customFormat="1" x14ac:dyDescent="0.25">
      <c r="E746" s="96"/>
    </row>
    <row r="747" spans="5:5" s="12" customFormat="1" x14ac:dyDescent="0.25">
      <c r="E747" s="96"/>
    </row>
    <row r="748" spans="5:5" s="12" customFormat="1" x14ac:dyDescent="0.25">
      <c r="E748" s="96"/>
    </row>
    <row r="749" spans="5:5" s="12" customFormat="1" x14ac:dyDescent="0.25">
      <c r="E749" s="96"/>
    </row>
    <row r="750" spans="5:5" s="12" customFormat="1" x14ac:dyDescent="0.25">
      <c r="E750" s="96"/>
    </row>
    <row r="751" spans="5:5" s="12" customFormat="1" x14ac:dyDescent="0.25">
      <c r="E751" s="96"/>
    </row>
    <row r="752" spans="5:5" s="12" customFormat="1" x14ac:dyDescent="0.25">
      <c r="E752" s="96"/>
    </row>
    <row r="753" spans="5:5" s="12" customFormat="1" x14ac:dyDescent="0.25">
      <c r="E753" s="96"/>
    </row>
    <row r="754" spans="5:5" s="12" customFormat="1" x14ac:dyDescent="0.25">
      <c r="E754" s="96"/>
    </row>
    <row r="755" spans="5:5" s="12" customFormat="1" x14ac:dyDescent="0.25">
      <c r="E755" s="96"/>
    </row>
    <row r="756" spans="5:5" s="12" customFormat="1" x14ac:dyDescent="0.25">
      <c r="E756" s="96"/>
    </row>
    <row r="757" spans="5:5" s="12" customFormat="1" x14ac:dyDescent="0.25">
      <c r="E757" s="96"/>
    </row>
    <row r="758" spans="5:5" s="12" customFormat="1" x14ac:dyDescent="0.25">
      <c r="E758" s="96"/>
    </row>
    <row r="759" spans="5:5" s="12" customFormat="1" x14ac:dyDescent="0.25">
      <c r="E759" s="96"/>
    </row>
    <row r="760" spans="5:5" s="12" customFormat="1" x14ac:dyDescent="0.25">
      <c r="E760" s="96"/>
    </row>
    <row r="761" spans="5:5" s="12" customFormat="1" x14ac:dyDescent="0.25">
      <c r="E761" s="96"/>
    </row>
    <row r="762" spans="5:5" s="12" customFormat="1" x14ac:dyDescent="0.25">
      <c r="E762" s="96"/>
    </row>
    <row r="763" spans="5:5" s="12" customFormat="1" x14ac:dyDescent="0.25">
      <c r="E763" s="96"/>
    </row>
    <row r="764" spans="5:5" s="12" customFormat="1" x14ac:dyDescent="0.25">
      <c r="E764" s="96"/>
    </row>
    <row r="765" spans="5:5" s="12" customFormat="1" x14ac:dyDescent="0.25">
      <c r="E765" s="96"/>
    </row>
    <row r="766" spans="5:5" s="12" customFormat="1" x14ac:dyDescent="0.25">
      <c r="E766" s="96"/>
    </row>
    <row r="767" spans="5:5" s="12" customFormat="1" x14ac:dyDescent="0.25">
      <c r="E767" s="96"/>
    </row>
    <row r="768" spans="5:5" s="12" customFormat="1" x14ac:dyDescent="0.25">
      <c r="E768" s="96"/>
    </row>
    <row r="769" spans="5:5" s="12" customFormat="1" x14ac:dyDescent="0.25">
      <c r="E769" s="96"/>
    </row>
    <row r="770" spans="5:5" s="12" customFormat="1" x14ac:dyDescent="0.25">
      <c r="E770" s="96"/>
    </row>
    <row r="771" spans="5:5" s="12" customFormat="1" x14ac:dyDescent="0.25">
      <c r="E771" s="96"/>
    </row>
    <row r="772" spans="5:5" s="12" customFormat="1" x14ac:dyDescent="0.25">
      <c r="E772" s="96"/>
    </row>
    <row r="773" spans="5:5" s="12" customFormat="1" x14ac:dyDescent="0.25">
      <c r="E773" s="96"/>
    </row>
    <row r="774" spans="5:5" s="12" customFormat="1" x14ac:dyDescent="0.25">
      <c r="E774" s="96"/>
    </row>
    <row r="775" spans="5:5" s="12" customFormat="1" x14ac:dyDescent="0.25">
      <c r="E775" s="96"/>
    </row>
    <row r="776" spans="5:5" s="12" customFormat="1" x14ac:dyDescent="0.25">
      <c r="E776" s="96"/>
    </row>
    <row r="777" spans="5:5" s="12" customFormat="1" x14ac:dyDescent="0.25">
      <c r="E777" s="96"/>
    </row>
    <row r="778" spans="5:5" s="12" customFormat="1" x14ac:dyDescent="0.25">
      <c r="E778" s="96"/>
    </row>
    <row r="779" spans="5:5" s="12" customFormat="1" x14ac:dyDescent="0.25">
      <c r="E779" s="96"/>
    </row>
    <row r="780" spans="5:5" s="12" customFormat="1" x14ac:dyDescent="0.25">
      <c r="E780" s="96"/>
    </row>
    <row r="781" spans="5:5" s="12" customFormat="1" x14ac:dyDescent="0.25">
      <c r="E781" s="96"/>
    </row>
    <row r="782" spans="5:5" s="12" customFormat="1" x14ac:dyDescent="0.25">
      <c r="E782" s="96"/>
    </row>
    <row r="783" spans="5:5" s="12" customFormat="1" x14ac:dyDescent="0.25">
      <c r="E783" s="96"/>
    </row>
    <row r="784" spans="5:5" s="12" customFormat="1" x14ac:dyDescent="0.25">
      <c r="E784" s="96"/>
    </row>
    <row r="785" spans="5:5" s="12" customFormat="1" x14ac:dyDescent="0.25">
      <c r="E785" s="96"/>
    </row>
    <row r="786" spans="5:5" s="12" customFormat="1" x14ac:dyDescent="0.25">
      <c r="E786" s="96"/>
    </row>
    <row r="787" spans="5:5" s="12" customFormat="1" x14ac:dyDescent="0.25">
      <c r="E787" s="96"/>
    </row>
    <row r="788" spans="5:5" s="12" customFormat="1" x14ac:dyDescent="0.25">
      <c r="E788" s="96"/>
    </row>
    <row r="789" spans="5:5" s="12" customFormat="1" x14ac:dyDescent="0.25">
      <c r="E789" s="96"/>
    </row>
    <row r="790" spans="5:5" s="12" customFormat="1" x14ac:dyDescent="0.25">
      <c r="E790" s="96"/>
    </row>
    <row r="791" spans="5:5" s="12" customFormat="1" x14ac:dyDescent="0.25">
      <c r="E791" s="96"/>
    </row>
    <row r="792" spans="5:5" s="12" customFormat="1" x14ac:dyDescent="0.25">
      <c r="E792" s="96"/>
    </row>
    <row r="793" spans="5:5" s="12" customFormat="1" x14ac:dyDescent="0.25">
      <c r="E793" s="96"/>
    </row>
    <row r="794" spans="5:5" s="12" customFormat="1" x14ac:dyDescent="0.25">
      <c r="E794" s="96"/>
    </row>
    <row r="795" spans="5:5" s="12" customFormat="1" x14ac:dyDescent="0.25">
      <c r="E795" s="96"/>
    </row>
    <row r="796" spans="5:5" s="12" customFormat="1" x14ac:dyDescent="0.25">
      <c r="E796" s="96"/>
    </row>
    <row r="797" spans="5:5" s="12" customFormat="1" x14ac:dyDescent="0.25">
      <c r="E797" s="96"/>
    </row>
    <row r="798" spans="5:5" s="12" customFormat="1" x14ac:dyDescent="0.25">
      <c r="E798" s="96"/>
    </row>
    <row r="799" spans="5:5" s="12" customFormat="1" x14ac:dyDescent="0.25">
      <c r="E799" s="96"/>
    </row>
    <row r="800" spans="5:5" s="12" customFormat="1" x14ac:dyDescent="0.25">
      <c r="E800" s="96"/>
    </row>
    <row r="801" spans="5:5" s="12" customFormat="1" x14ac:dyDescent="0.25">
      <c r="E801" s="96"/>
    </row>
    <row r="802" spans="5:5" s="12" customFormat="1" x14ac:dyDescent="0.25">
      <c r="E802" s="96"/>
    </row>
    <row r="803" spans="5:5" s="12" customFormat="1" x14ac:dyDescent="0.25">
      <c r="E803" s="96"/>
    </row>
    <row r="804" spans="5:5" s="12" customFormat="1" x14ac:dyDescent="0.25">
      <c r="E804" s="96"/>
    </row>
    <row r="805" spans="5:5" s="12" customFormat="1" x14ac:dyDescent="0.25">
      <c r="E805" s="96"/>
    </row>
    <row r="806" spans="5:5" s="12" customFormat="1" x14ac:dyDescent="0.25">
      <c r="E806" s="96"/>
    </row>
    <row r="807" spans="5:5" s="12" customFormat="1" x14ac:dyDescent="0.25">
      <c r="E807" s="96"/>
    </row>
    <row r="808" spans="5:5" s="12" customFormat="1" x14ac:dyDescent="0.25">
      <c r="E808" s="96"/>
    </row>
    <row r="809" spans="5:5" s="12" customFormat="1" x14ac:dyDescent="0.25">
      <c r="E809" s="96"/>
    </row>
    <row r="810" spans="5:5" s="12" customFormat="1" x14ac:dyDescent="0.25">
      <c r="E810" s="96"/>
    </row>
    <row r="811" spans="5:5" s="12" customFormat="1" x14ac:dyDescent="0.25">
      <c r="E811" s="96"/>
    </row>
    <row r="812" spans="5:5" s="12" customFormat="1" x14ac:dyDescent="0.25">
      <c r="E812" s="96"/>
    </row>
    <row r="813" spans="5:5" s="12" customFormat="1" x14ac:dyDescent="0.25">
      <c r="E813" s="96"/>
    </row>
    <row r="814" spans="5:5" s="12" customFormat="1" x14ac:dyDescent="0.25">
      <c r="E814" s="96"/>
    </row>
    <row r="815" spans="5:5" s="12" customFormat="1" x14ac:dyDescent="0.25">
      <c r="E815" s="96"/>
    </row>
    <row r="816" spans="5:5" s="12" customFormat="1" x14ac:dyDescent="0.25">
      <c r="E816" s="96"/>
    </row>
    <row r="817" spans="5:5" s="12" customFormat="1" x14ac:dyDescent="0.25">
      <c r="E817" s="96"/>
    </row>
    <row r="818" spans="5:5" s="12" customFormat="1" x14ac:dyDescent="0.25">
      <c r="E818" s="96"/>
    </row>
    <row r="819" spans="5:5" s="12" customFormat="1" x14ac:dyDescent="0.25">
      <c r="E819" s="96"/>
    </row>
    <row r="820" spans="5:5" s="12" customFormat="1" x14ac:dyDescent="0.25">
      <c r="E820" s="96"/>
    </row>
    <row r="821" spans="5:5" s="12" customFormat="1" x14ac:dyDescent="0.25">
      <c r="E821" s="96"/>
    </row>
    <row r="822" spans="5:5" s="12" customFormat="1" x14ac:dyDescent="0.25">
      <c r="E822" s="96"/>
    </row>
    <row r="823" spans="5:5" s="12" customFormat="1" x14ac:dyDescent="0.25">
      <c r="E823" s="96"/>
    </row>
    <row r="824" spans="5:5" s="12" customFormat="1" x14ac:dyDescent="0.25">
      <c r="E824" s="96"/>
    </row>
    <row r="825" spans="5:5" s="12" customFormat="1" x14ac:dyDescent="0.25">
      <c r="E825" s="96"/>
    </row>
    <row r="826" spans="5:5" s="12" customFormat="1" x14ac:dyDescent="0.25">
      <c r="E826" s="96"/>
    </row>
    <row r="827" spans="5:5" s="12" customFormat="1" x14ac:dyDescent="0.25">
      <c r="E827" s="96"/>
    </row>
    <row r="828" spans="5:5" s="12" customFormat="1" x14ac:dyDescent="0.25">
      <c r="E828" s="96"/>
    </row>
    <row r="829" spans="5:5" s="12" customFormat="1" x14ac:dyDescent="0.25">
      <c r="E829" s="96"/>
    </row>
    <row r="830" spans="5:5" s="12" customFormat="1" x14ac:dyDescent="0.25">
      <c r="E830" s="96"/>
    </row>
    <row r="831" spans="5:5" s="12" customFormat="1" x14ac:dyDescent="0.25">
      <c r="E831" s="96"/>
    </row>
    <row r="832" spans="5:5" s="12" customFormat="1" x14ac:dyDescent="0.25">
      <c r="E832" s="96"/>
    </row>
    <row r="833" spans="5:5" s="12" customFormat="1" x14ac:dyDescent="0.25">
      <c r="E833" s="96"/>
    </row>
    <row r="834" spans="5:5" s="12" customFormat="1" x14ac:dyDescent="0.25">
      <c r="E834" s="96"/>
    </row>
    <row r="835" spans="5:5" s="12" customFormat="1" x14ac:dyDescent="0.25">
      <c r="E835" s="96"/>
    </row>
    <row r="836" spans="5:5" s="12" customFormat="1" x14ac:dyDescent="0.25">
      <c r="E836" s="96"/>
    </row>
    <row r="837" spans="5:5" s="12" customFormat="1" x14ac:dyDescent="0.25">
      <c r="E837" s="96"/>
    </row>
    <row r="838" spans="5:5" s="12" customFormat="1" x14ac:dyDescent="0.25">
      <c r="E838" s="96"/>
    </row>
    <row r="839" spans="5:5" s="12" customFormat="1" x14ac:dyDescent="0.25">
      <c r="E839" s="96"/>
    </row>
    <row r="840" spans="5:5" s="12" customFormat="1" x14ac:dyDescent="0.25">
      <c r="E840" s="96"/>
    </row>
    <row r="841" spans="5:5" s="12" customFormat="1" x14ac:dyDescent="0.25">
      <c r="E841" s="96"/>
    </row>
    <row r="842" spans="5:5" s="12" customFormat="1" x14ac:dyDescent="0.25">
      <c r="E842" s="96"/>
    </row>
    <row r="843" spans="5:5" s="12" customFormat="1" x14ac:dyDescent="0.25">
      <c r="E843" s="96"/>
    </row>
    <row r="844" spans="5:5" s="12" customFormat="1" x14ac:dyDescent="0.25">
      <c r="E844" s="96"/>
    </row>
    <row r="845" spans="5:5" s="12" customFormat="1" x14ac:dyDescent="0.25">
      <c r="E845" s="96"/>
    </row>
    <row r="846" spans="5:5" s="12" customFormat="1" x14ac:dyDescent="0.25">
      <c r="E846" s="96"/>
    </row>
    <row r="847" spans="5:5" s="12" customFormat="1" x14ac:dyDescent="0.25">
      <c r="E847" s="96"/>
    </row>
    <row r="848" spans="5:5" s="12" customFormat="1" x14ac:dyDescent="0.25">
      <c r="E848" s="96"/>
    </row>
    <row r="849" spans="5:5" s="12" customFormat="1" x14ac:dyDescent="0.25">
      <c r="E849" s="96"/>
    </row>
    <row r="850" spans="5:5" s="12" customFormat="1" x14ac:dyDescent="0.25">
      <c r="E850" s="96"/>
    </row>
    <row r="851" spans="5:5" s="12" customFormat="1" x14ac:dyDescent="0.25">
      <c r="E851" s="96"/>
    </row>
    <row r="852" spans="5:5" s="12" customFormat="1" x14ac:dyDescent="0.25">
      <c r="E852" s="96"/>
    </row>
    <row r="853" spans="5:5" s="12" customFormat="1" x14ac:dyDescent="0.25">
      <c r="E853" s="96"/>
    </row>
    <row r="854" spans="5:5" s="12" customFormat="1" x14ac:dyDescent="0.25">
      <c r="E854" s="96"/>
    </row>
    <row r="855" spans="5:5" s="12" customFormat="1" x14ac:dyDescent="0.25">
      <c r="E855" s="96"/>
    </row>
    <row r="856" spans="5:5" s="12" customFormat="1" x14ac:dyDescent="0.25">
      <c r="E856" s="96"/>
    </row>
    <row r="857" spans="5:5" s="12" customFormat="1" x14ac:dyDescent="0.25">
      <c r="E857" s="96"/>
    </row>
    <row r="858" spans="5:5" s="12" customFormat="1" x14ac:dyDescent="0.25">
      <c r="E858" s="96"/>
    </row>
    <row r="859" spans="5:5" s="12" customFormat="1" x14ac:dyDescent="0.25">
      <c r="E859" s="96"/>
    </row>
    <row r="860" spans="5:5" s="12" customFormat="1" x14ac:dyDescent="0.25">
      <c r="E860" s="96"/>
    </row>
    <row r="861" spans="5:5" s="12" customFormat="1" x14ac:dyDescent="0.25">
      <c r="E861" s="96"/>
    </row>
    <row r="862" spans="5:5" s="12" customFormat="1" x14ac:dyDescent="0.25">
      <c r="E862" s="96"/>
    </row>
    <row r="863" spans="5:5" s="12" customFormat="1" x14ac:dyDescent="0.25">
      <c r="E863" s="96"/>
    </row>
    <row r="864" spans="5:5" s="12" customFormat="1" x14ac:dyDescent="0.25">
      <c r="E864" s="96"/>
    </row>
    <row r="865" spans="5:5" s="12" customFormat="1" x14ac:dyDescent="0.25">
      <c r="E865" s="96"/>
    </row>
    <row r="866" spans="5:5" s="12" customFormat="1" x14ac:dyDescent="0.25">
      <c r="E866" s="96"/>
    </row>
    <row r="867" spans="5:5" s="12" customFormat="1" x14ac:dyDescent="0.25">
      <c r="E867" s="96"/>
    </row>
    <row r="868" spans="5:5" s="12" customFormat="1" x14ac:dyDescent="0.25">
      <c r="E868" s="96"/>
    </row>
    <row r="869" spans="5:5" s="12" customFormat="1" x14ac:dyDescent="0.25">
      <c r="E869" s="96"/>
    </row>
    <row r="870" spans="5:5" s="12" customFormat="1" x14ac:dyDescent="0.25">
      <c r="E870" s="96"/>
    </row>
    <row r="871" spans="5:5" s="12" customFormat="1" x14ac:dyDescent="0.25">
      <c r="E871" s="96"/>
    </row>
    <row r="872" spans="5:5" s="12" customFormat="1" x14ac:dyDescent="0.25">
      <c r="E872" s="96"/>
    </row>
    <row r="873" spans="5:5" s="12" customFormat="1" x14ac:dyDescent="0.25">
      <c r="E873" s="96"/>
    </row>
    <row r="874" spans="5:5" s="12" customFormat="1" x14ac:dyDescent="0.25">
      <c r="E874" s="96"/>
    </row>
    <row r="875" spans="5:5" s="12" customFormat="1" x14ac:dyDescent="0.25">
      <c r="E875" s="96"/>
    </row>
    <row r="876" spans="5:5" s="12" customFormat="1" x14ac:dyDescent="0.25">
      <c r="E876" s="96"/>
    </row>
    <row r="877" spans="5:5" s="12" customFormat="1" x14ac:dyDescent="0.25">
      <c r="E877" s="96"/>
    </row>
    <row r="878" spans="5:5" s="12" customFormat="1" x14ac:dyDescent="0.25">
      <c r="E878" s="96"/>
    </row>
    <row r="879" spans="5:5" s="12" customFormat="1" x14ac:dyDescent="0.25">
      <c r="E879" s="96"/>
    </row>
    <row r="880" spans="5:5" s="12" customFormat="1" x14ac:dyDescent="0.25">
      <c r="E880" s="96"/>
    </row>
    <row r="881" spans="5:5" s="12" customFormat="1" x14ac:dyDescent="0.25">
      <c r="E881" s="96"/>
    </row>
    <row r="882" spans="5:5" s="12" customFormat="1" x14ac:dyDescent="0.25">
      <c r="E882" s="96"/>
    </row>
    <row r="883" spans="5:5" s="12" customFormat="1" x14ac:dyDescent="0.25">
      <c r="E883" s="96"/>
    </row>
    <row r="884" spans="5:5" s="12" customFormat="1" x14ac:dyDescent="0.25">
      <c r="E884" s="96"/>
    </row>
    <row r="885" spans="5:5" s="12" customFormat="1" x14ac:dyDescent="0.25">
      <c r="E885" s="96"/>
    </row>
    <row r="886" spans="5:5" s="12" customFormat="1" x14ac:dyDescent="0.25">
      <c r="E886" s="96"/>
    </row>
    <row r="887" spans="5:5" s="12" customFormat="1" x14ac:dyDescent="0.25">
      <c r="E887" s="96"/>
    </row>
    <row r="888" spans="5:5" s="12" customFormat="1" x14ac:dyDescent="0.25">
      <c r="E888" s="96"/>
    </row>
    <row r="889" spans="5:5" s="12" customFormat="1" x14ac:dyDescent="0.25">
      <c r="E889" s="96"/>
    </row>
    <row r="890" spans="5:5" s="12" customFormat="1" x14ac:dyDescent="0.25">
      <c r="E890" s="96"/>
    </row>
    <row r="891" spans="5:5" s="12" customFormat="1" x14ac:dyDescent="0.25">
      <c r="E891" s="96"/>
    </row>
    <row r="892" spans="5:5" s="12" customFormat="1" x14ac:dyDescent="0.25">
      <c r="E892" s="96"/>
    </row>
    <row r="893" spans="5:5" s="12" customFormat="1" x14ac:dyDescent="0.25">
      <c r="E893" s="96"/>
    </row>
    <row r="894" spans="5:5" s="12" customFormat="1" x14ac:dyDescent="0.25">
      <c r="E894" s="96"/>
    </row>
    <row r="895" spans="5:5" s="12" customFormat="1" x14ac:dyDescent="0.25">
      <c r="E895" s="96"/>
    </row>
    <row r="896" spans="5:5" s="12" customFormat="1" x14ac:dyDescent="0.25">
      <c r="E896" s="96"/>
    </row>
    <row r="897" spans="5:5" s="12" customFormat="1" x14ac:dyDescent="0.25">
      <c r="E897" s="96"/>
    </row>
    <row r="898" spans="5:5" s="12" customFormat="1" x14ac:dyDescent="0.25">
      <c r="E898" s="96"/>
    </row>
    <row r="899" spans="5:5" s="12" customFormat="1" x14ac:dyDescent="0.25">
      <c r="E899" s="96"/>
    </row>
    <row r="900" spans="5:5" s="12" customFormat="1" x14ac:dyDescent="0.25">
      <c r="E900" s="96"/>
    </row>
    <row r="901" spans="5:5" s="12" customFormat="1" x14ac:dyDescent="0.25">
      <c r="E901" s="96"/>
    </row>
    <row r="902" spans="5:5" s="12" customFormat="1" x14ac:dyDescent="0.25">
      <c r="E902" s="96"/>
    </row>
    <row r="903" spans="5:5" s="12" customFormat="1" x14ac:dyDescent="0.25">
      <c r="E903" s="96"/>
    </row>
    <row r="904" spans="5:5" s="12" customFormat="1" x14ac:dyDescent="0.25">
      <c r="E904" s="96"/>
    </row>
    <row r="905" spans="5:5" s="12" customFormat="1" x14ac:dyDescent="0.25">
      <c r="E905" s="96"/>
    </row>
    <row r="906" spans="5:5" s="12" customFormat="1" x14ac:dyDescent="0.25">
      <c r="E906" s="96"/>
    </row>
    <row r="907" spans="5:5" s="12" customFormat="1" x14ac:dyDescent="0.25">
      <c r="E907" s="96"/>
    </row>
    <row r="908" spans="5:5" s="12" customFormat="1" x14ac:dyDescent="0.25">
      <c r="E908" s="96"/>
    </row>
    <row r="909" spans="5:5" s="12" customFormat="1" x14ac:dyDescent="0.25">
      <c r="E909" s="96"/>
    </row>
    <row r="910" spans="5:5" s="12" customFormat="1" x14ac:dyDescent="0.25">
      <c r="E910" s="96"/>
    </row>
    <row r="911" spans="5:5" s="12" customFormat="1" x14ac:dyDescent="0.25">
      <c r="E911" s="96"/>
    </row>
    <row r="912" spans="5:5" s="12" customFormat="1" x14ac:dyDescent="0.25">
      <c r="E912" s="96"/>
    </row>
    <row r="913" spans="5:5" s="12" customFormat="1" x14ac:dyDescent="0.25">
      <c r="E913" s="96"/>
    </row>
    <row r="914" spans="5:5" s="12" customFormat="1" x14ac:dyDescent="0.25">
      <c r="E914" s="96"/>
    </row>
    <row r="915" spans="5:5" s="12" customFormat="1" x14ac:dyDescent="0.25">
      <c r="E915" s="96"/>
    </row>
    <row r="916" spans="5:5" s="12" customFormat="1" x14ac:dyDescent="0.25">
      <c r="E916" s="96"/>
    </row>
    <row r="917" spans="5:5" s="12" customFormat="1" x14ac:dyDescent="0.25">
      <c r="E917" s="96"/>
    </row>
    <row r="918" spans="5:5" s="12" customFormat="1" x14ac:dyDescent="0.25">
      <c r="E918" s="96"/>
    </row>
    <row r="919" spans="5:5" s="12" customFormat="1" x14ac:dyDescent="0.25">
      <c r="E919" s="96"/>
    </row>
    <row r="920" spans="5:5" s="12" customFormat="1" x14ac:dyDescent="0.25">
      <c r="E920" s="96"/>
    </row>
    <row r="921" spans="5:5" s="12" customFormat="1" x14ac:dyDescent="0.25">
      <c r="E921" s="96"/>
    </row>
    <row r="922" spans="5:5" s="12" customFormat="1" x14ac:dyDescent="0.25">
      <c r="E922" s="96"/>
    </row>
    <row r="923" spans="5:5" s="12" customFormat="1" x14ac:dyDescent="0.25">
      <c r="E923" s="96"/>
    </row>
    <row r="924" spans="5:5" s="12" customFormat="1" x14ac:dyDescent="0.25">
      <c r="E924" s="96"/>
    </row>
    <row r="925" spans="5:5" s="12" customFormat="1" x14ac:dyDescent="0.25">
      <c r="E925" s="96"/>
    </row>
    <row r="926" spans="5:5" s="12" customFormat="1" x14ac:dyDescent="0.25">
      <c r="E926" s="96"/>
    </row>
    <row r="927" spans="5:5" s="12" customFormat="1" x14ac:dyDescent="0.25">
      <c r="E927" s="96"/>
    </row>
    <row r="928" spans="5:5" s="12" customFormat="1" x14ac:dyDescent="0.25">
      <c r="E928" s="96"/>
    </row>
    <row r="929" spans="5:5" s="12" customFormat="1" x14ac:dyDescent="0.25">
      <c r="E929" s="96"/>
    </row>
    <row r="930" spans="5:5" s="12" customFormat="1" x14ac:dyDescent="0.25">
      <c r="E930" s="96"/>
    </row>
    <row r="931" spans="5:5" s="12" customFormat="1" x14ac:dyDescent="0.25">
      <c r="E931" s="96"/>
    </row>
    <row r="932" spans="5:5" s="12" customFormat="1" x14ac:dyDescent="0.25">
      <c r="E932" s="96"/>
    </row>
    <row r="933" spans="5:5" s="12" customFormat="1" x14ac:dyDescent="0.25">
      <c r="E933" s="96"/>
    </row>
    <row r="934" spans="5:5" s="12" customFormat="1" x14ac:dyDescent="0.25">
      <c r="E934" s="96"/>
    </row>
    <row r="935" spans="5:5" s="12" customFormat="1" x14ac:dyDescent="0.25">
      <c r="E935" s="96"/>
    </row>
    <row r="936" spans="5:5" s="12" customFormat="1" x14ac:dyDescent="0.25">
      <c r="E936" s="96"/>
    </row>
    <row r="937" spans="5:5" s="12" customFormat="1" x14ac:dyDescent="0.25">
      <c r="E937" s="96"/>
    </row>
    <row r="938" spans="5:5" s="12" customFormat="1" x14ac:dyDescent="0.25">
      <c r="E938" s="96"/>
    </row>
    <row r="939" spans="5:5" s="12" customFormat="1" x14ac:dyDescent="0.25">
      <c r="E939" s="96"/>
    </row>
    <row r="940" spans="5:5" s="12" customFormat="1" x14ac:dyDescent="0.25">
      <c r="E940" s="96"/>
    </row>
    <row r="941" spans="5:5" s="12" customFormat="1" x14ac:dyDescent="0.25">
      <c r="E941" s="96"/>
    </row>
    <row r="942" spans="5:5" s="12" customFormat="1" x14ac:dyDescent="0.25">
      <c r="E942" s="96"/>
    </row>
    <row r="943" spans="5:5" s="12" customFormat="1" x14ac:dyDescent="0.25">
      <c r="E943" s="96"/>
    </row>
    <row r="944" spans="5:5" s="12" customFormat="1" x14ac:dyDescent="0.25">
      <c r="E944" s="96"/>
    </row>
    <row r="945" spans="5:5" s="12" customFormat="1" x14ac:dyDescent="0.25">
      <c r="E945" s="96"/>
    </row>
    <row r="946" spans="5:5" s="12" customFormat="1" x14ac:dyDescent="0.25">
      <c r="E946" s="96"/>
    </row>
    <row r="947" spans="5:5" s="12" customFormat="1" x14ac:dyDescent="0.25">
      <c r="E947" s="96"/>
    </row>
    <row r="948" spans="5:5" s="12" customFormat="1" x14ac:dyDescent="0.25">
      <c r="E948" s="96"/>
    </row>
    <row r="949" spans="5:5" s="12" customFormat="1" x14ac:dyDescent="0.25">
      <c r="E949" s="96"/>
    </row>
    <row r="950" spans="5:5" s="12" customFormat="1" x14ac:dyDescent="0.25">
      <c r="E950" s="96"/>
    </row>
    <row r="951" spans="5:5" s="12" customFormat="1" x14ac:dyDescent="0.25">
      <c r="E951" s="96"/>
    </row>
    <row r="952" spans="5:5" s="12" customFormat="1" x14ac:dyDescent="0.25">
      <c r="E952" s="96"/>
    </row>
    <row r="953" spans="5:5" s="12" customFormat="1" x14ac:dyDescent="0.25">
      <c r="E953" s="96"/>
    </row>
    <row r="954" spans="5:5" s="12" customFormat="1" x14ac:dyDescent="0.25">
      <c r="E954" s="96"/>
    </row>
    <row r="955" spans="5:5" s="12" customFormat="1" x14ac:dyDescent="0.25">
      <c r="E955" s="96"/>
    </row>
    <row r="956" spans="5:5" s="12" customFormat="1" x14ac:dyDescent="0.25">
      <c r="E956" s="96"/>
    </row>
    <row r="957" spans="5:5" s="12" customFormat="1" x14ac:dyDescent="0.25">
      <c r="E957" s="96"/>
    </row>
    <row r="958" spans="5:5" s="12" customFormat="1" x14ac:dyDescent="0.25">
      <c r="E958" s="96"/>
    </row>
    <row r="959" spans="5:5" s="12" customFormat="1" x14ac:dyDescent="0.25">
      <c r="E959" s="96"/>
    </row>
    <row r="960" spans="5:5" s="12" customFormat="1" x14ac:dyDescent="0.25">
      <c r="E960" s="96"/>
    </row>
    <row r="961" spans="5:5" s="12" customFormat="1" x14ac:dyDescent="0.25">
      <c r="E961" s="96"/>
    </row>
    <row r="962" spans="5:5" s="12" customFormat="1" x14ac:dyDescent="0.25">
      <c r="E962" s="96"/>
    </row>
    <row r="963" spans="5:5" s="12" customFormat="1" x14ac:dyDescent="0.25">
      <c r="E963" s="96"/>
    </row>
    <row r="964" spans="5:5" s="12" customFormat="1" x14ac:dyDescent="0.25">
      <c r="E964" s="96"/>
    </row>
    <row r="965" spans="5:5" s="12" customFormat="1" x14ac:dyDescent="0.25">
      <c r="E965" s="96"/>
    </row>
    <row r="966" spans="5:5" s="12" customFormat="1" x14ac:dyDescent="0.25">
      <c r="E966" s="96"/>
    </row>
    <row r="967" spans="5:5" s="12" customFormat="1" x14ac:dyDescent="0.25">
      <c r="E967" s="96"/>
    </row>
    <row r="968" spans="5:5" s="12" customFormat="1" x14ac:dyDescent="0.25">
      <c r="E968" s="96"/>
    </row>
    <row r="969" spans="5:5" s="12" customFormat="1" x14ac:dyDescent="0.25">
      <c r="E969" s="96"/>
    </row>
    <row r="970" spans="5:5" s="12" customFormat="1" x14ac:dyDescent="0.25">
      <c r="E970" s="96"/>
    </row>
    <row r="971" spans="5:5" s="12" customFormat="1" x14ac:dyDescent="0.25">
      <c r="E971" s="96"/>
    </row>
    <row r="972" spans="5:5" s="12" customFormat="1" x14ac:dyDescent="0.25">
      <c r="E972" s="96"/>
    </row>
    <row r="973" spans="5:5" s="12" customFormat="1" x14ac:dyDescent="0.25">
      <c r="E973" s="96"/>
    </row>
    <row r="974" spans="5:5" s="12" customFormat="1" x14ac:dyDescent="0.25">
      <c r="E974" s="96"/>
    </row>
    <row r="975" spans="5:5" s="12" customFormat="1" x14ac:dyDescent="0.25">
      <c r="E975" s="96"/>
    </row>
    <row r="976" spans="5:5" s="12" customFormat="1" x14ac:dyDescent="0.25">
      <c r="E976" s="96"/>
    </row>
    <row r="977" spans="5:5" s="12" customFormat="1" x14ac:dyDescent="0.25">
      <c r="E977" s="96"/>
    </row>
    <row r="978" spans="5:5" s="12" customFormat="1" x14ac:dyDescent="0.25">
      <c r="E978" s="96"/>
    </row>
    <row r="979" spans="5:5" s="12" customFormat="1" x14ac:dyDescent="0.25">
      <c r="E979" s="96"/>
    </row>
    <row r="980" spans="5:5" s="12" customFormat="1" x14ac:dyDescent="0.25">
      <c r="E980" s="96"/>
    </row>
    <row r="981" spans="5:5" s="12" customFormat="1" x14ac:dyDescent="0.25">
      <c r="E981" s="96"/>
    </row>
    <row r="982" spans="5:5" s="12" customFormat="1" x14ac:dyDescent="0.25">
      <c r="E982" s="96"/>
    </row>
    <row r="983" spans="5:5" s="12" customFormat="1" x14ac:dyDescent="0.25">
      <c r="E983" s="96"/>
    </row>
    <row r="984" spans="5:5" s="12" customFormat="1" x14ac:dyDescent="0.25">
      <c r="E984" s="96"/>
    </row>
    <row r="985" spans="5:5" s="12" customFormat="1" x14ac:dyDescent="0.25">
      <c r="E985" s="96"/>
    </row>
    <row r="986" spans="5:5" s="12" customFormat="1" x14ac:dyDescent="0.25">
      <c r="E986" s="96"/>
    </row>
    <row r="987" spans="5:5" s="12" customFormat="1" x14ac:dyDescent="0.25">
      <c r="E987" s="96"/>
    </row>
    <row r="988" spans="5:5" s="12" customFormat="1" x14ac:dyDescent="0.25">
      <c r="E988" s="96"/>
    </row>
    <row r="989" spans="5:5" s="12" customFormat="1" x14ac:dyDescent="0.25">
      <c r="E989" s="96"/>
    </row>
    <row r="990" spans="5:5" s="12" customFormat="1" x14ac:dyDescent="0.25">
      <c r="E990" s="96"/>
    </row>
    <row r="991" spans="5:5" s="12" customFormat="1" x14ac:dyDescent="0.25">
      <c r="E991" s="96"/>
    </row>
    <row r="992" spans="5:5" s="12" customFormat="1" x14ac:dyDescent="0.25">
      <c r="E992" s="96"/>
    </row>
    <row r="993" spans="5:18" s="12" customFormat="1" x14ac:dyDescent="0.25">
      <c r="E993" s="96"/>
    </row>
    <row r="994" spans="5:18" s="12" customFormat="1" x14ac:dyDescent="0.25">
      <c r="E994" s="96"/>
    </row>
    <row r="995" spans="5:18" s="12" customFormat="1" x14ac:dyDescent="0.25">
      <c r="E995" s="96"/>
    </row>
    <row r="996" spans="5:18" s="12" customFormat="1" x14ac:dyDescent="0.25">
      <c r="E996" s="96"/>
    </row>
    <row r="997" spans="5:18" s="12" customFormat="1" x14ac:dyDescent="0.25">
      <c r="E997" s="96"/>
    </row>
    <row r="998" spans="5:18" s="12" customFormat="1" x14ac:dyDescent="0.25">
      <c r="E998" s="96"/>
    </row>
    <row r="999" spans="5:18" s="12" customFormat="1" x14ac:dyDescent="0.25">
      <c r="E999" s="96"/>
    </row>
    <row r="1000" spans="5:18" s="12" customFormat="1" x14ac:dyDescent="0.25">
      <c r="E1000" s="96"/>
    </row>
    <row r="1001" spans="5:18" s="12" customFormat="1" x14ac:dyDescent="0.25">
      <c r="E1001" s="96"/>
    </row>
    <row r="1002" spans="5:18" s="12" customFormat="1" x14ac:dyDescent="0.25">
      <c r="E1002" s="96"/>
    </row>
    <row r="1003" spans="5:18" s="12" customFormat="1" x14ac:dyDescent="0.25">
      <c r="E1003" s="96"/>
    </row>
    <row r="1004" spans="5:18" s="12" customFormat="1" x14ac:dyDescent="0.25">
      <c r="E1004" s="96"/>
    </row>
    <row r="1005" spans="5:18" s="12" customFormat="1" x14ac:dyDescent="0.25">
      <c r="E1005" s="96"/>
    </row>
    <row r="1006" spans="5:18" s="12" customFormat="1" x14ac:dyDescent="0.25">
      <c r="E1006" s="96"/>
      <c r="M1006"/>
      <c r="N1006"/>
      <c r="O1006"/>
      <c r="P1006"/>
      <c r="Q1006"/>
      <c r="R1006"/>
    </row>
    <row r="1007" spans="5:18" s="12" customFormat="1" x14ac:dyDescent="0.25">
      <c r="E1007" s="96"/>
      <c r="M1007"/>
      <c r="N1007"/>
      <c r="O1007"/>
      <c r="P1007"/>
      <c r="Q1007"/>
      <c r="R1007"/>
    </row>
    <row r="1008" spans="5:18" s="12" customFormat="1" x14ac:dyDescent="0.25">
      <c r="E1008" s="96"/>
      <c r="M1008"/>
      <c r="N1008"/>
      <c r="O1008"/>
      <c r="P1008"/>
      <c r="Q1008"/>
      <c r="R1008"/>
    </row>
    <row r="1009" spans="5:18" s="12" customFormat="1" x14ac:dyDescent="0.25">
      <c r="E1009" s="96"/>
      <c r="M1009"/>
      <c r="N1009"/>
      <c r="O1009"/>
      <c r="P1009"/>
      <c r="Q1009"/>
      <c r="R1009"/>
    </row>
    <row r="1010" spans="5:18" s="12" customFormat="1" x14ac:dyDescent="0.25">
      <c r="E1010" s="96"/>
      <c r="M1010"/>
      <c r="N1010"/>
      <c r="O1010"/>
      <c r="P1010"/>
      <c r="Q1010"/>
      <c r="R1010"/>
    </row>
    <row r="1011" spans="5:18" s="12" customFormat="1" x14ac:dyDescent="0.25">
      <c r="E1011" s="94"/>
      <c r="M1011"/>
      <c r="N1011"/>
      <c r="O1011"/>
      <c r="P1011"/>
      <c r="Q1011"/>
      <c r="R1011"/>
    </row>
    <row r="1012" spans="5:18" s="12" customFormat="1" x14ac:dyDescent="0.25">
      <c r="M1012"/>
      <c r="N1012"/>
      <c r="O1012"/>
      <c r="P1012"/>
      <c r="Q1012"/>
      <c r="R1012"/>
    </row>
  </sheetData>
  <mergeCells count="1">
    <mergeCell ref="A1:K1"/>
  </mergeCells>
  <phoneticPr fontId="27" type="noConversion"/>
  <dataValidations count="1">
    <dataValidation type="list" allowBlank="1" showInputMessage="1" showErrorMessage="1" sqref="R3:R16">
      <formula1>INDIRECT($Q3)</formula1>
    </dataValidation>
  </dataValidations>
  <pageMargins left="0.7" right="0.7" top="0.75" bottom="0.75" header="0.3" footer="0.3"/>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Normal="100" workbookViewId="0">
      <selection sqref="A1:E1"/>
    </sheetView>
  </sheetViews>
  <sheetFormatPr defaultColWidth="8.85546875" defaultRowHeight="15" x14ac:dyDescent="0.25"/>
  <cols>
    <col min="1" max="1" width="19.42578125" customWidth="1"/>
    <col min="3" max="3" width="15.42578125" customWidth="1"/>
    <col min="4" max="4" width="14.42578125" customWidth="1"/>
    <col min="5" max="5" width="12.140625" customWidth="1"/>
    <col min="8" max="8" width="20.85546875" customWidth="1"/>
    <col min="12" max="12" width="27.28515625" customWidth="1"/>
    <col min="13" max="13" width="18.42578125" customWidth="1"/>
    <col min="14" max="14" width="19.42578125" customWidth="1"/>
  </cols>
  <sheetData>
    <row r="1" spans="1:14" ht="21" x14ac:dyDescent="0.35">
      <c r="A1" s="244" t="s">
        <v>136</v>
      </c>
      <c r="B1" s="244"/>
      <c r="C1" s="244"/>
      <c r="D1" s="244"/>
      <c r="E1" s="245"/>
      <c r="F1" s="44"/>
      <c r="H1" s="49" t="s">
        <v>208</v>
      </c>
      <c r="I1" s="49" t="s">
        <v>328</v>
      </c>
      <c r="J1" s="49" t="s">
        <v>327</v>
      </c>
      <c r="K1" s="49" t="s">
        <v>326</v>
      </c>
      <c r="L1" s="49" t="s">
        <v>329</v>
      </c>
      <c r="N1" s="49" t="s">
        <v>301</v>
      </c>
    </row>
    <row r="2" spans="1:14" ht="15.75" x14ac:dyDescent="0.25">
      <c r="A2" s="51" t="s">
        <v>332</v>
      </c>
      <c r="B2" s="51" t="s">
        <v>330</v>
      </c>
      <c r="C2" s="51" t="s">
        <v>331</v>
      </c>
      <c r="D2" s="51" t="s">
        <v>194</v>
      </c>
      <c r="E2" s="73" t="s">
        <v>957</v>
      </c>
      <c r="F2" s="44"/>
      <c r="H2" s="2"/>
      <c r="I2" s="2"/>
      <c r="J2" s="2"/>
      <c r="K2" s="2"/>
      <c r="L2" s="2"/>
      <c r="N2" s="2" t="s">
        <v>302</v>
      </c>
    </row>
    <row r="3" spans="1:14" x14ac:dyDescent="0.25">
      <c r="A3" s="2" t="s">
        <v>951</v>
      </c>
      <c r="B3" s="2" t="str">
        <f>LEFT($A3,FIND("_",$A3)-1)</f>
        <v>FN</v>
      </c>
      <c r="C3" s="2" t="str">
        <f>RIGHT($A3,(LEN($A3)-FIND("_",$A3)))</f>
        <v>MS_EXMP</v>
      </c>
      <c r="D3" s="112" t="s">
        <v>224</v>
      </c>
      <c r="E3" s="2">
        <v>1</v>
      </c>
      <c r="F3" s="12"/>
      <c r="H3" s="2" t="s">
        <v>196</v>
      </c>
      <c r="I3" s="2">
        <f>COUNTIF($B$3:$B$8,$H3)</f>
        <v>5</v>
      </c>
      <c r="J3" s="2">
        <v>3</v>
      </c>
      <c r="K3" s="2">
        <f>$J3+$I3-1</f>
        <v>7</v>
      </c>
      <c r="L3" s="2" t="str">
        <f>CONCATENATE("ResourceM&amp;S!$C$",$J3,":$C$",$K3)</f>
        <v>ResourceM&amp;S!$C$3:$C$7</v>
      </c>
      <c r="M3" s="12"/>
      <c r="N3" s="2" t="s">
        <v>852</v>
      </c>
    </row>
    <row r="4" spans="1:14" x14ac:dyDescent="0.25">
      <c r="A4" s="2" t="s">
        <v>955</v>
      </c>
      <c r="B4" s="2" t="str">
        <f>LEFT($A4,FIND("_",$A4)-1)</f>
        <v>FN</v>
      </c>
      <c r="C4" s="2" t="str">
        <f>RIGHT($A4,(LEN($A4)-FIND("_",$A4)))</f>
        <v>MS_INKIND</v>
      </c>
      <c r="D4" s="112" t="s">
        <v>956</v>
      </c>
      <c r="E4" s="2">
        <v>0</v>
      </c>
      <c r="F4" s="12"/>
      <c r="N4" s="2" t="s">
        <v>996</v>
      </c>
    </row>
    <row r="5" spans="1:14" x14ac:dyDescent="0.25">
      <c r="A5" s="2" t="s">
        <v>952</v>
      </c>
      <c r="B5" s="2" t="str">
        <f>LEFT($A5,FIND("_",$A5)-1)</f>
        <v>FN</v>
      </c>
      <c r="C5" s="2" t="str">
        <f>RIGHT($A5,(LEN($A5)-FIND("_",$A5)))</f>
        <v>MS_PASS</v>
      </c>
      <c r="D5" s="112" t="s">
        <v>226</v>
      </c>
      <c r="E5" s="2">
        <v>1.0149999999999999</v>
      </c>
      <c r="F5" s="12"/>
      <c r="N5" s="112" t="s">
        <v>997</v>
      </c>
    </row>
    <row r="6" spans="1:14" x14ac:dyDescent="0.25">
      <c r="A6" s="2" t="s">
        <v>953</v>
      </c>
      <c r="B6" s="2" t="str">
        <f>LEFT($A6,FIND("_",$A6)-1)</f>
        <v>FN</v>
      </c>
      <c r="C6" s="2" t="str">
        <f>RIGHT($A6,(LEN($A6)-FIND("_",$A6)))</f>
        <v>MS_STND</v>
      </c>
      <c r="D6" s="112" t="s">
        <v>228</v>
      </c>
      <c r="E6" s="2">
        <v>1.23</v>
      </c>
      <c r="F6" s="12"/>
      <c r="N6" s="112" t="s">
        <v>998</v>
      </c>
    </row>
    <row r="7" spans="1:14" ht="15" customHeight="1" x14ac:dyDescent="0.25">
      <c r="A7" s="112" t="s">
        <v>954</v>
      </c>
      <c r="B7" s="112" t="str">
        <f>LEFT($A7,FIND("_",$A7)-1)</f>
        <v>FN</v>
      </c>
      <c r="C7" s="112" t="str">
        <f>RIGHT($A7,(LEN($A7)-FIND("_",$A7)))</f>
        <v>MS_TRVL</v>
      </c>
      <c r="D7" s="112" t="s">
        <v>108</v>
      </c>
      <c r="E7" s="112">
        <v>1.17</v>
      </c>
      <c r="F7" s="12"/>
    </row>
    <row r="8" spans="1:14" x14ac:dyDescent="0.25">
      <c r="A8" s="112"/>
      <c r="B8" s="112"/>
      <c r="C8" s="112"/>
      <c r="D8" s="112"/>
      <c r="E8" s="112"/>
      <c r="F8" s="12"/>
    </row>
    <row r="9" spans="1:14" x14ac:dyDescent="0.25">
      <c r="A9" s="12"/>
    </row>
    <row r="17" spans="8:8" x14ac:dyDescent="0.25">
      <c r="H17" s="12"/>
    </row>
    <row r="18" spans="8:8" x14ac:dyDescent="0.25">
      <c r="H18" s="12"/>
    </row>
    <row r="19" spans="8:8" x14ac:dyDescent="0.25">
      <c r="H19" s="12"/>
    </row>
    <row r="20" spans="8:8" x14ac:dyDescent="0.25">
      <c r="H20" s="12"/>
    </row>
    <row r="21" spans="8:8" x14ac:dyDescent="0.25">
      <c r="H21" s="12"/>
    </row>
    <row r="22" spans="8:8" x14ac:dyDescent="0.25">
      <c r="H22" s="12"/>
    </row>
  </sheetData>
  <mergeCells count="1">
    <mergeCell ref="A1:E1"/>
  </mergeCells>
  <phoneticPr fontId="27" type="noConversion"/>
  <pageMargins left="0.7" right="0.7" top="0.75" bottom="0.75" header="0.3" footer="0.3"/>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B22"/>
  <sheetViews>
    <sheetView zoomScaleNormal="100" workbookViewId="0">
      <selection sqref="A1:B1"/>
    </sheetView>
  </sheetViews>
  <sheetFormatPr defaultColWidth="8.85546875" defaultRowHeight="15" x14ac:dyDescent="0.25"/>
  <cols>
    <col min="1" max="1" width="34.28515625" customWidth="1"/>
    <col min="2" max="2" width="108.42578125" customWidth="1"/>
  </cols>
  <sheetData>
    <row r="1" spans="1:2" x14ac:dyDescent="0.25">
      <c r="A1" s="246" t="s">
        <v>141</v>
      </c>
      <c r="B1" s="247"/>
    </row>
    <row r="2" spans="1:2" x14ac:dyDescent="0.25">
      <c r="A2" s="16" t="s">
        <v>236</v>
      </c>
      <c r="B2" s="54" t="s">
        <v>238</v>
      </c>
    </row>
    <row r="3" spans="1:2" x14ac:dyDescent="0.25">
      <c r="A3" s="16" t="s">
        <v>235</v>
      </c>
      <c r="B3" s="54" t="s">
        <v>239</v>
      </c>
    </row>
    <row r="4" spans="1:2" x14ac:dyDescent="0.25">
      <c r="A4" s="16" t="s">
        <v>237</v>
      </c>
      <c r="B4" s="54" t="s">
        <v>240</v>
      </c>
    </row>
    <row r="5" spans="1:2" x14ac:dyDescent="0.25">
      <c r="A5" s="16" t="s">
        <v>140</v>
      </c>
      <c r="B5" s="15" t="s">
        <v>333</v>
      </c>
    </row>
    <row r="6" spans="1:2" x14ac:dyDescent="0.25">
      <c r="A6" s="16" t="s">
        <v>342</v>
      </c>
      <c r="B6" s="15" t="s">
        <v>336</v>
      </c>
    </row>
    <row r="7" spans="1:2" x14ac:dyDescent="0.25">
      <c r="A7" s="16" t="s">
        <v>344</v>
      </c>
      <c r="B7" s="15" t="s">
        <v>242</v>
      </c>
    </row>
    <row r="8" spans="1:2" x14ac:dyDescent="0.25">
      <c r="A8" s="16" t="s">
        <v>343</v>
      </c>
      <c r="B8" s="15" t="s">
        <v>337</v>
      </c>
    </row>
    <row r="9" spans="1:2" x14ac:dyDescent="0.25">
      <c r="A9" s="16" t="s">
        <v>229</v>
      </c>
      <c r="B9" s="15" t="s">
        <v>340</v>
      </c>
    </row>
    <row r="10" spans="1:2" x14ac:dyDescent="0.25">
      <c r="A10" s="17" t="s">
        <v>241</v>
      </c>
      <c r="B10" s="15" t="s">
        <v>256</v>
      </c>
    </row>
    <row r="11" spans="1:2" x14ac:dyDescent="0.25">
      <c r="A11" s="16" t="s">
        <v>230</v>
      </c>
      <c r="B11" s="15" t="s">
        <v>334</v>
      </c>
    </row>
    <row r="12" spans="1:2" x14ac:dyDescent="0.25">
      <c r="A12" s="16" t="s">
        <v>232</v>
      </c>
      <c r="B12" s="15" t="s">
        <v>231</v>
      </c>
    </row>
    <row r="13" spans="1:2" x14ac:dyDescent="0.25">
      <c r="A13" s="16" t="s">
        <v>234</v>
      </c>
      <c r="B13" s="15" t="s">
        <v>341</v>
      </c>
    </row>
    <row r="14" spans="1:2" x14ac:dyDescent="0.25">
      <c r="A14" s="16" t="s">
        <v>233</v>
      </c>
      <c r="B14" s="15" t="s">
        <v>335</v>
      </c>
    </row>
    <row r="15" spans="1:2" x14ac:dyDescent="0.25">
      <c r="A15" s="52" t="s">
        <v>248</v>
      </c>
      <c r="B15" s="53" t="s">
        <v>258</v>
      </c>
    </row>
    <row r="16" spans="1:2" x14ac:dyDescent="0.25">
      <c r="A16" s="17" t="s">
        <v>150</v>
      </c>
      <c r="B16" s="15" t="s">
        <v>339</v>
      </c>
    </row>
    <row r="17" spans="1:2" x14ac:dyDescent="0.25">
      <c r="A17" s="17" t="s">
        <v>142</v>
      </c>
      <c r="B17" s="15" t="s">
        <v>338</v>
      </c>
    </row>
    <row r="18" spans="1:2" x14ac:dyDescent="0.25">
      <c r="A18" s="16" t="s">
        <v>245</v>
      </c>
      <c r="B18" s="54" t="s">
        <v>246</v>
      </c>
    </row>
    <row r="19" spans="1:2" x14ac:dyDescent="0.25">
      <c r="A19" s="17" t="s">
        <v>250</v>
      </c>
      <c r="B19" s="15" t="s">
        <v>249</v>
      </c>
    </row>
    <row r="20" spans="1:2" x14ac:dyDescent="0.25">
      <c r="A20" s="17" t="s">
        <v>251</v>
      </c>
      <c r="B20" s="70" t="s">
        <v>252</v>
      </c>
    </row>
    <row r="21" spans="1:2" x14ac:dyDescent="0.25">
      <c r="A21" s="17" t="s">
        <v>257</v>
      </c>
      <c r="B21" s="70" t="s">
        <v>253</v>
      </c>
    </row>
    <row r="22" spans="1:2" x14ac:dyDescent="0.25">
      <c r="A22" s="17" t="s">
        <v>254</v>
      </c>
      <c r="B22" s="70" t="s">
        <v>255</v>
      </c>
    </row>
  </sheetData>
  <sheetProtection sheet="1" objects="1" scenarios="1"/>
  <sortState ref="A3:B18">
    <sortCondition ref="A3:A18"/>
  </sortState>
  <mergeCells count="1">
    <mergeCell ref="A1:B1"/>
  </mergeCells>
  <phoneticPr fontId="27"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C16"/>
  <sheetViews>
    <sheetView zoomScaleNormal="100" workbookViewId="0"/>
  </sheetViews>
  <sheetFormatPr defaultColWidth="8.85546875" defaultRowHeight="15" x14ac:dyDescent="0.25"/>
  <cols>
    <col min="1" max="1" width="13.140625" customWidth="1"/>
    <col min="2" max="2" width="13.28515625" customWidth="1"/>
  </cols>
  <sheetData>
    <row r="1" spans="1:3" x14ac:dyDescent="0.25">
      <c r="A1" s="25" t="s">
        <v>264</v>
      </c>
    </row>
    <row r="2" spans="1:3" x14ac:dyDescent="0.25">
      <c r="A2" s="30">
        <v>41192</v>
      </c>
      <c r="B2" t="s">
        <v>270</v>
      </c>
      <c r="C2" t="s">
        <v>271</v>
      </c>
    </row>
    <row r="3" spans="1:3" x14ac:dyDescent="0.25">
      <c r="A3" s="30">
        <v>41199</v>
      </c>
      <c r="B3" t="s">
        <v>270</v>
      </c>
      <c r="C3" t="s">
        <v>272</v>
      </c>
    </row>
    <row r="4" spans="1:3" x14ac:dyDescent="0.25">
      <c r="A4" s="30">
        <v>41214</v>
      </c>
      <c r="B4" t="s">
        <v>270</v>
      </c>
      <c r="C4" t="s">
        <v>176</v>
      </c>
    </row>
    <row r="5" spans="1:3" x14ac:dyDescent="0.25">
      <c r="A5" s="30">
        <v>41214</v>
      </c>
      <c r="B5" t="s">
        <v>270</v>
      </c>
      <c r="C5" t="s">
        <v>177</v>
      </c>
    </row>
    <row r="6" spans="1:3" x14ac:dyDescent="0.25">
      <c r="A6" s="30">
        <v>41215</v>
      </c>
      <c r="B6" t="s">
        <v>270</v>
      </c>
      <c r="C6" t="s">
        <v>192</v>
      </c>
    </row>
    <row r="7" spans="1:3" x14ac:dyDescent="0.25">
      <c r="A7" s="30">
        <v>41215</v>
      </c>
      <c r="B7" t="s">
        <v>270</v>
      </c>
      <c r="C7" t="s">
        <v>193</v>
      </c>
    </row>
    <row r="8" spans="1:3" x14ac:dyDescent="0.25">
      <c r="A8" s="30">
        <v>41225</v>
      </c>
      <c r="B8" t="s">
        <v>270</v>
      </c>
      <c r="C8" t="s">
        <v>259</v>
      </c>
    </row>
    <row r="9" spans="1:3" x14ac:dyDescent="0.25">
      <c r="A9" s="30">
        <v>41225</v>
      </c>
      <c r="B9" t="s">
        <v>270</v>
      </c>
      <c r="C9" t="s">
        <v>260</v>
      </c>
    </row>
    <row r="10" spans="1:3" x14ac:dyDescent="0.25">
      <c r="A10" s="30">
        <v>41226</v>
      </c>
      <c r="B10" t="s">
        <v>270</v>
      </c>
      <c r="C10" t="s">
        <v>407</v>
      </c>
    </row>
    <row r="11" spans="1:3" x14ac:dyDescent="0.25">
      <c r="A11" s="30">
        <v>41227</v>
      </c>
      <c r="B11" t="s">
        <v>270</v>
      </c>
      <c r="C11" t="s">
        <v>408</v>
      </c>
    </row>
    <row r="12" spans="1:3" x14ac:dyDescent="0.25">
      <c r="A12" s="30">
        <v>41228</v>
      </c>
      <c r="B12" t="s">
        <v>270</v>
      </c>
      <c r="C12" t="s">
        <v>850</v>
      </c>
    </row>
    <row r="13" spans="1:3" x14ac:dyDescent="0.25">
      <c r="A13" s="30">
        <v>41234</v>
      </c>
      <c r="B13" t="s">
        <v>270</v>
      </c>
      <c r="C13" t="s">
        <v>972</v>
      </c>
    </row>
    <row r="14" spans="1:3" x14ac:dyDescent="0.25">
      <c r="A14" s="30">
        <v>41239</v>
      </c>
      <c r="B14" t="s">
        <v>270</v>
      </c>
      <c r="C14" t="s">
        <v>973</v>
      </c>
    </row>
    <row r="15" spans="1:3" x14ac:dyDescent="0.25">
      <c r="A15" s="30">
        <v>41280</v>
      </c>
      <c r="B15" t="s">
        <v>1016</v>
      </c>
      <c r="C15" t="s">
        <v>1017</v>
      </c>
    </row>
    <row r="16" spans="1:3" x14ac:dyDescent="0.25">
      <c r="A16" s="30">
        <v>41292</v>
      </c>
      <c r="B16" t="s">
        <v>1016</v>
      </c>
      <c r="C16" t="s">
        <v>1068</v>
      </c>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pageSetUpPr fitToPage="1"/>
  </sheetPr>
  <dimension ref="A1:T142"/>
  <sheetViews>
    <sheetView zoomScaleNormal="100" zoomScalePageLayoutView="90" workbookViewId="0">
      <selection sqref="A1:T1"/>
    </sheetView>
  </sheetViews>
  <sheetFormatPr defaultColWidth="8.85546875" defaultRowHeight="15" x14ac:dyDescent="0.25"/>
  <cols>
    <col min="1" max="1" width="15.85546875" customWidth="1"/>
    <col min="2" max="2" width="11.85546875" customWidth="1"/>
    <col min="3" max="3" width="32.28515625" customWidth="1"/>
    <col min="4" max="4" width="29.140625" customWidth="1"/>
    <col min="5" max="5" width="16.85546875" hidden="1" customWidth="1"/>
    <col min="6" max="6" width="24.140625" customWidth="1"/>
    <col min="7" max="7" width="21.7109375" hidden="1" customWidth="1"/>
    <col min="8" max="8" width="24.28515625" customWidth="1"/>
    <col min="9" max="9" width="25.85546875" hidden="1" customWidth="1"/>
    <col min="10" max="10" width="28.140625" customWidth="1"/>
    <col min="11" max="11" width="18.28515625" hidden="1" customWidth="1"/>
    <col min="12" max="12" width="27.7109375" customWidth="1"/>
    <col min="13" max="13" width="15" hidden="1" customWidth="1"/>
    <col min="14" max="14" width="24.140625" customWidth="1"/>
    <col min="15" max="15" width="40.7109375" customWidth="1"/>
    <col min="16" max="16" width="28.140625" customWidth="1"/>
    <col min="17" max="17" width="23.42578125" customWidth="1"/>
    <col min="18" max="18" width="27" customWidth="1"/>
    <col min="19" max="19" width="74.42578125" customWidth="1"/>
  </cols>
  <sheetData>
    <row r="1" spans="1:20" s="1" customFormat="1" ht="23.25" x14ac:dyDescent="0.35">
      <c r="A1" s="165" t="str">
        <f>CONCATENATE("Preliminary Design for ",  CoverSheet!D11)</f>
        <v>Preliminary Design for Instrumentation: Wall Current Monitors</v>
      </c>
      <c r="B1" s="166"/>
      <c r="C1" s="166"/>
      <c r="D1" s="166"/>
      <c r="E1" s="166"/>
      <c r="F1" s="166"/>
      <c r="G1" s="166"/>
      <c r="H1" s="166"/>
      <c r="I1" s="166"/>
      <c r="J1" s="166"/>
      <c r="K1" s="166"/>
      <c r="L1" s="166"/>
      <c r="M1" s="166"/>
      <c r="N1" s="166"/>
      <c r="O1" s="166"/>
      <c r="P1" s="146"/>
      <c r="Q1" s="146"/>
      <c r="R1" s="146"/>
      <c r="S1" s="146"/>
      <c r="T1" s="146"/>
    </row>
    <row r="3" spans="1:20" ht="21" x14ac:dyDescent="0.35">
      <c r="A3" s="163" t="s">
        <v>98</v>
      </c>
      <c r="B3" s="163"/>
      <c r="C3" s="163"/>
      <c r="D3" s="163"/>
      <c r="E3" s="163"/>
      <c r="F3" s="163"/>
      <c r="G3" s="163"/>
      <c r="H3" s="163"/>
      <c r="I3" s="163"/>
      <c r="J3" s="163"/>
      <c r="K3" s="163"/>
      <c r="L3" s="163"/>
      <c r="M3" s="163"/>
      <c r="N3" s="163"/>
      <c r="O3" s="163"/>
      <c r="P3" s="164"/>
      <c r="Q3" s="164"/>
      <c r="R3" s="164"/>
      <c r="S3" s="164"/>
      <c r="T3" s="164"/>
    </row>
    <row r="4" spans="1:20" ht="99" customHeight="1" x14ac:dyDescent="0.25">
      <c r="A4" s="140" t="s">
        <v>1073</v>
      </c>
      <c r="B4" s="140"/>
      <c r="C4" s="181"/>
      <c r="D4" s="181"/>
      <c r="E4" s="181"/>
      <c r="F4" s="181"/>
      <c r="G4" s="181"/>
      <c r="H4" s="181"/>
      <c r="I4" s="181"/>
      <c r="J4" s="181"/>
      <c r="K4" s="181"/>
      <c r="L4" s="181"/>
      <c r="M4" s="181"/>
      <c r="N4" s="181"/>
      <c r="O4" s="181"/>
      <c r="P4" s="182"/>
      <c r="Q4" s="182"/>
      <c r="R4" s="182"/>
      <c r="S4" s="182"/>
      <c r="T4" s="182"/>
    </row>
    <row r="6" spans="1:20" ht="33" customHeight="1" x14ac:dyDescent="0.25">
      <c r="A6" s="170" t="s">
        <v>267</v>
      </c>
      <c r="B6" s="170"/>
      <c r="C6" s="170"/>
      <c r="D6" s="170"/>
      <c r="E6" s="170"/>
      <c r="F6" s="170"/>
      <c r="G6" s="170"/>
      <c r="H6" s="171"/>
      <c r="I6" s="171"/>
      <c r="J6" s="171"/>
      <c r="K6" s="171"/>
      <c r="L6" s="171"/>
      <c r="M6" s="171"/>
      <c r="N6" s="171"/>
      <c r="O6" s="171"/>
      <c r="P6" s="164"/>
      <c r="Q6" s="164"/>
      <c r="R6" s="164"/>
      <c r="S6" s="164"/>
      <c r="T6" s="164"/>
    </row>
    <row r="7" spans="1:20" ht="59.25" customHeight="1" x14ac:dyDescent="0.25">
      <c r="A7" s="77" t="s">
        <v>265</v>
      </c>
      <c r="B7" s="77" t="s">
        <v>1053</v>
      </c>
      <c r="C7" s="78" t="s">
        <v>206</v>
      </c>
      <c r="D7" s="172" t="s">
        <v>266</v>
      </c>
      <c r="E7" s="173"/>
      <c r="F7" s="173"/>
      <c r="G7" s="173"/>
      <c r="H7" s="173"/>
      <c r="I7" s="173"/>
      <c r="J7" s="174"/>
      <c r="K7" s="78" t="s">
        <v>189</v>
      </c>
      <c r="L7" s="60" t="s">
        <v>133</v>
      </c>
      <c r="M7" s="78" t="s">
        <v>189</v>
      </c>
      <c r="N7" s="79" t="s">
        <v>851</v>
      </c>
      <c r="O7" s="89" t="s">
        <v>405</v>
      </c>
      <c r="P7" s="90" t="s">
        <v>841</v>
      </c>
      <c r="Q7" s="133" t="s">
        <v>1052</v>
      </c>
      <c r="R7" s="175" t="s">
        <v>207</v>
      </c>
      <c r="S7" s="176"/>
      <c r="T7" s="177"/>
    </row>
    <row r="8" spans="1:20" ht="35.1" customHeight="1" x14ac:dyDescent="0.25">
      <c r="A8" s="2">
        <v>100</v>
      </c>
      <c r="B8" s="6"/>
      <c r="C8" s="61" t="s">
        <v>1075</v>
      </c>
      <c r="D8" s="167" t="s">
        <v>1138</v>
      </c>
      <c r="E8" s="168"/>
      <c r="F8" s="168"/>
      <c r="G8" s="168"/>
      <c r="H8" s="168"/>
      <c r="I8" s="168"/>
      <c r="J8" s="169"/>
      <c r="K8" s="65"/>
      <c r="L8" s="61" t="s">
        <v>309</v>
      </c>
      <c r="M8" s="101"/>
      <c r="N8" s="29"/>
      <c r="O8" s="29"/>
      <c r="P8" s="91" t="s">
        <v>1102</v>
      </c>
      <c r="Q8" s="118">
        <v>66</v>
      </c>
      <c r="R8" s="178" t="s">
        <v>1088</v>
      </c>
      <c r="S8" s="179"/>
      <c r="T8" s="180"/>
    </row>
    <row r="9" spans="1:20" ht="35.1" customHeight="1" x14ac:dyDescent="0.25">
      <c r="A9" s="2">
        <f>A8+10</f>
        <v>110</v>
      </c>
      <c r="B9" s="6"/>
      <c r="C9" s="61" t="s">
        <v>1076</v>
      </c>
      <c r="D9" s="167" t="s">
        <v>1139</v>
      </c>
      <c r="E9" s="168"/>
      <c r="F9" s="168"/>
      <c r="G9" s="168"/>
      <c r="H9" s="168"/>
      <c r="I9" s="168"/>
      <c r="J9" s="169"/>
      <c r="K9" s="65"/>
      <c r="L9" s="61" t="s">
        <v>309</v>
      </c>
      <c r="M9" s="101"/>
      <c r="N9" s="29"/>
      <c r="O9" s="29"/>
      <c r="P9" s="91" t="s">
        <v>1102</v>
      </c>
      <c r="Q9" s="118">
        <v>22</v>
      </c>
      <c r="R9" s="178"/>
      <c r="S9" s="179"/>
      <c r="T9" s="180"/>
    </row>
    <row r="10" spans="1:20" ht="35.1" customHeight="1" x14ac:dyDescent="0.25">
      <c r="A10" s="2">
        <f t="shared" ref="A10:A27" si="0">A9+10</f>
        <v>120</v>
      </c>
      <c r="B10" s="6"/>
      <c r="C10" s="135" t="s">
        <v>1081</v>
      </c>
      <c r="D10" s="167" t="s">
        <v>1140</v>
      </c>
      <c r="E10" s="168"/>
      <c r="F10" s="168"/>
      <c r="G10" s="168"/>
      <c r="H10" s="168"/>
      <c r="I10" s="168"/>
      <c r="J10" s="169"/>
      <c r="K10" s="65"/>
      <c r="L10" s="61" t="s">
        <v>309</v>
      </c>
      <c r="M10" s="101"/>
      <c r="N10" s="29"/>
      <c r="O10" s="29"/>
      <c r="P10" s="91" t="s">
        <v>1102</v>
      </c>
      <c r="Q10" s="118">
        <v>44</v>
      </c>
      <c r="R10" s="178" t="s">
        <v>1089</v>
      </c>
      <c r="S10" s="179"/>
      <c r="T10" s="180"/>
    </row>
    <row r="11" spans="1:20" ht="35.1" customHeight="1" x14ac:dyDescent="0.25">
      <c r="A11" s="2">
        <f t="shared" si="0"/>
        <v>130</v>
      </c>
      <c r="B11" s="6"/>
      <c r="C11" s="61" t="s">
        <v>1077</v>
      </c>
      <c r="D11" s="167" t="s">
        <v>1141</v>
      </c>
      <c r="E11" s="168"/>
      <c r="F11" s="168"/>
      <c r="G11" s="168"/>
      <c r="H11" s="168"/>
      <c r="I11" s="168"/>
      <c r="J11" s="169"/>
      <c r="K11" s="65"/>
      <c r="L11" s="61" t="s">
        <v>309</v>
      </c>
      <c r="M11" s="101"/>
      <c r="N11" s="29"/>
      <c r="O11" s="29"/>
      <c r="P11" s="91" t="s">
        <v>1103</v>
      </c>
      <c r="Q11" s="118">
        <v>44</v>
      </c>
      <c r="R11" s="178" t="s">
        <v>1090</v>
      </c>
      <c r="S11" s="179"/>
      <c r="T11" s="180"/>
    </row>
    <row r="12" spans="1:20" ht="35.1" hidden="1" customHeight="1" x14ac:dyDescent="0.25">
      <c r="A12" s="2">
        <f t="shared" si="0"/>
        <v>140</v>
      </c>
      <c r="B12" s="6"/>
      <c r="C12" s="61"/>
      <c r="D12" s="167"/>
      <c r="E12" s="168"/>
      <c r="F12" s="168"/>
      <c r="G12" s="168"/>
      <c r="H12" s="168"/>
      <c r="I12" s="168"/>
      <c r="J12" s="169"/>
      <c r="K12" s="65"/>
      <c r="L12" s="61"/>
      <c r="M12" s="101"/>
      <c r="N12" s="29"/>
      <c r="O12" s="29"/>
      <c r="P12" s="91"/>
      <c r="Q12" s="118"/>
      <c r="R12" s="178"/>
      <c r="S12" s="179"/>
      <c r="T12" s="180"/>
    </row>
    <row r="13" spans="1:20" ht="35.1" hidden="1" customHeight="1" x14ac:dyDescent="0.25">
      <c r="A13" s="2">
        <f t="shared" si="0"/>
        <v>150</v>
      </c>
      <c r="B13" s="6"/>
      <c r="C13" s="61"/>
      <c r="D13" s="167"/>
      <c r="E13" s="168"/>
      <c r="F13" s="168"/>
      <c r="G13" s="168"/>
      <c r="H13" s="168"/>
      <c r="I13" s="168"/>
      <c r="J13" s="169"/>
      <c r="K13" s="65"/>
      <c r="L13" s="61"/>
      <c r="M13" s="101"/>
      <c r="N13" s="29"/>
      <c r="O13" s="29"/>
      <c r="P13" s="91"/>
      <c r="Q13" s="118"/>
      <c r="R13" s="178"/>
      <c r="S13" s="179"/>
      <c r="T13" s="180"/>
    </row>
    <row r="14" spans="1:20" ht="35.1" hidden="1" customHeight="1" x14ac:dyDescent="0.25">
      <c r="A14" s="2">
        <f t="shared" si="0"/>
        <v>160</v>
      </c>
      <c r="B14" s="6"/>
      <c r="C14" s="61"/>
      <c r="D14" s="167"/>
      <c r="E14" s="168"/>
      <c r="F14" s="168"/>
      <c r="G14" s="168"/>
      <c r="H14" s="168"/>
      <c r="I14" s="168"/>
      <c r="J14" s="169"/>
      <c r="K14" s="65"/>
      <c r="L14" s="61"/>
      <c r="M14" s="101"/>
      <c r="N14" s="29"/>
      <c r="O14" s="29"/>
      <c r="P14" s="91"/>
      <c r="Q14" s="118"/>
      <c r="R14" s="178"/>
      <c r="S14" s="179"/>
      <c r="T14" s="180"/>
    </row>
    <row r="15" spans="1:20" ht="35.1" hidden="1" customHeight="1" x14ac:dyDescent="0.25">
      <c r="A15" s="2">
        <f t="shared" si="0"/>
        <v>170</v>
      </c>
      <c r="B15" s="6"/>
      <c r="C15" s="61"/>
      <c r="D15" s="167"/>
      <c r="E15" s="168"/>
      <c r="F15" s="168"/>
      <c r="G15" s="168"/>
      <c r="H15" s="168"/>
      <c r="I15" s="168"/>
      <c r="J15" s="169"/>
      <c r="K15" s="65"/>
      <c r="L15" s="61"/>
      <c r="M15" s="101"/>
      <c r="N15" s="29"/>
      <c r="O15" s="29"/>
      <c r="P15" s="91"/>
      <c r="Q15" s="118"/>
      <c r="R15" s="178"/>
      <c r="S15" s="179"/>
      <c r="T15" s="180"/>
    </row>
    <row r="16" spans="1:20" ht="35.1" hidden="1" customHeight="1" x14ac:dyDescent="0.25">
      <c r="A16" s="2">
        <f t="shared" si="0"/>
        <v>180</v>
      </c>
      <c r="B16" s="6"/>
      <c r="C16" s="61"/>
      <c r="D16" s="167"/>
      <c r="E16" s="168"/>
      <c r="F16" s="168"/>
      <c r="G16" s="168"/>
      <c r="H16" s="168"/>
      <c r="I16" s="168"/>
      <c r="J16" s="169"/>
      <c r="K16" s="65"/>
      <c r="L16" s="61"/>
      <c r="M16" s="101"/>
      <c r="N16" s="29"/>
      <c r="O16" s="29"/>
      <c r="P16" s="91"/>
      <c r="Q16" s="118"/>
      <c r="R16" s="178"/>
      <c r="S16" s="179"/>
      <c r="T16" s="180"/>
    </row>
    <row r="17" spans="1:20" ht="35.1" hidden="1" customHeight="1" x14ac:dyDescent="0.25">
      <c r="A17" s="2">
        <f t="shared" si="0"/>
        <v>190</v>
      </c>
      <c r="B17" s="6"/>
      <c r="C17" s="61"/>
      <c r="D17" s="167"/>
      <c r="E17" s="168"/>
      <c r="F17" s="168"/>
      <c r="G17" s="168"/>
      <c r="H17" s="168"/>
      <c r="I17" s="168"/>
      <c r="J17" s="169"/>
      <c r="K17" s="65"/>
      <c r="L17" s="61"/>
      <c r="M17" s="101"/>
      <c r="N17" s="29"/>
      <c r="O17" s="29"/>
      <c r="P17" s="91"/>
      <c r="Q17" s="118"/>
      <c r="R17" s="178"/>
      <c r="S17" s="179"/>
      <c r="T17" s="180"/>
    </row>
    <row r="18" spans="1:20" ht="35.1" hidden="1" customHeight="1" x14ac:dyDescent="0.25">
      <c r="A18" s="2">
        <f t="shared" si="0"/>
        <v>200</v>
      </c>
      <c r="B18" s="6"/>
      <c r="C18" s="61"/>
      <c r="D18" s="167"/>
      <c r="E18" s="168"/>
      <c r="F18" s="168"/>
      <c r="G18" s="168"/>
      <c r="H18" s="168"/>
      <c r="I18" s="168"/>
      <c r="J18" s="169"/>
      <c r="K18" s="65"/>
      <c r="L18" s="61"/>
      <c r="M18" s="101"/>
      <c r="N18" s="29"/>
      <c r="O18" s="29"/>
      <c r="P18" s="91"/>
      <c r="Q18" s="118"/>
      <c r="R18" s="178"/>
      <c r="S18" s="179"/>
      <c r="T18" s="180"/>
    </row>
    <row r="19" spans="1:20" ht="35.1" hidden="1" customHeight="1" x14ac:dyDescent="0.25">
      <c r="A19" s="2">
        <f t="shared" si="0"/>
        <v>210</v>
      </c>
      <c r="B19" s="6"/>
      <c r="C19" s="61"/>
      <c r="D19" s="167"/>
      <c r="E19" s="168"/>
      <c r="F19" s="168"/>
      <c r="G19" s="168"/>
      <c r="H19" s="168"/>
      <c r="I19" s="168"/>
      <c r="J19" s="169"/>
      <c r="K19" s="65"/>
      <c r="L19" s="61"/>
      <c r="M19" s="101"/>
      <c r="N19" s="29"/>
      <c r="O19" s="29"/>
      <c r="P19" s="91"/>
      <c r="Q19" s="118"/>
      <c r="R19" s="178"/>
      <c r="S19" s="179"/>
      <c r="T19" s="180"/>
    </row>
    <row r="20" spans="1:20" ht="35.1" hidden="1" customHeight="1" x14ac:dyDescent="0.25">
      <c r="A20" s="2">
        <f t="shared" si="0"/>
        <v>220</v>
      </c>
      <c r="B20" s="6"/>
      <c r="C20" s="61"/>
      <c r="D20" s="167"/>
      <c r="E20" s="168"/>
      <c r="F20" s="168"/>
      <c r="G20" s="168"/>
      <c r="H20" s="168"/>
      <c r="I20" s="168"/>
      <c r="J20" s="169"/>
      <c r="K20" s="65"/>
      <c r="L20" s="61"/>
      <c r="M20" s="101"/>
      <c r="N20" s="29"/>
      <c r="O20" s="29"/>
      <c r="P20" s="91"/>
      <c r="Q20" s="118"/>
      <c r="R20" s="178"/>
      <c r="S20" s="179"/>
      <c r="T20" s="180"/>
    </row>
    <row r="21" spans="1:20" ht="35.1" hidden="1" customHeight="1" x14ac:dyDescent="0.25">
      <c r="A21" s="2">
        <f t="shared" si="0"/>
        <v>230</v>
      </c>
      <c r="B21" s="6"/>
      <c r="C21" s="61"/>
      <c r="D21" s="167"/>
      <c r="E21" s="168"/>
      <c r="F21" s="168"/>
      <c r="G21" s="168"/>
      <c r="H21" s="168"/>
      <c r="I21" s="168"/>
      <c r="J21" s="169"/>
      <c r="K21" s="65"/>
      <c r="L21" s="61"/>
      <c r="M21" s="101"/>
      <c r="N21" s="29"/>
      <c r="O21" s="29"/>
      <c r="P21" s="91"/>
      <c r="Q21" s="118"/>
      <c r="R21" s="178"/>
      <c r="S21" s="179"/>
      <c r="T21" s="180"/>
    </row>
    <row r="22" spans="1:20" ht="35.1" hidden="1" customHeight="1" x14ac:dyDescent="0.25">
      <c r="A22" s="2">
        <f t="shared" si="0"/>
        <v>240</v>
      </c>
      <c r="B22" s="6"/>
      <c r="C22" s="61"/>
      <c r="D22" s="167"/>
      <c r="E22" s="168"/>
      <c r="F22" s="168"/>
      <c r="G22" s="168"/>
      <c r="H22" s="168"/>
      <c r="I22" s="168"/>
      <c r="J22" s="169"/>
      <c r="K22" s="65"/>
      <c r="L22" s="61"/>
      <c r="M22" s="101"/>
      <c r="N22" s="29"/>
      <c r="O22" s="29"/>
      <c r="P22" s="91"/>
      <c r="Q22" s="118"/>
      <c r="R22" s="178"/>
      <c r="S22" s="179"/>
      <c r="T22" s="180"/>
    </row>
    <row r="23" spans="1:20" ht="35.1" hidden="1" customHeight="1" x14ac:dyDescent="0.25">
      <c r="A23" s="2">
        <f t="shared" si="0"/>
        <v>250</v>
      </c>
      <c r="B23" s="6"/>
      <c r="C23" s="61"/>
      <c r="D23" s="167"/>
      <c r="E23" s="168"/>
      <c r="F23" s="168"/>
      <c r="G23" s="168"/>
      <c r="H23" s="168"/>
      <c r="I23" s="168"/>
      <c r="J23" s="169"/>
      <c r="K23" s="65"/>
      <c r="L23" s="61"/>
      <c r="M23" s="101"/>
      <c r="N23" s="29"/>
      <c r="O23" s="29"/>
      <c r="P23" s="91"/>
      <c r="Q23" s="118"/>
      <c r="R23" s="178"/>
      <c r="S23" s="179"/>
      <c r="T23" s="180"/>
    </row>
    <row r="24" spans="1:20" ht="35.1" hidden="1" customHeight="1" x14ac:dyDescent="0.25">
      <c r="A24" s="2">
        <f t="shared" si="0"/>
        <v>260</v>
      </c>
      <c r="B24" s="6"/>
      <c r="C24" s="61"/>
      <c r="D24" s="167"/>
      <c r="E24" s="168"/>
      <c r="F24" s="168"/>
      <c r="G24" s="168"/>
      <c r="H24" s="168"/>
      <c r="I24" s="168"/>
      <c r="J24" s="169"/>
      <c r="K24" s="65"/>
      <c r="L24" s="61"/>
      <c r="M24" s="101"/>
      <c r="N24" s="29"/>
      <c r="O24" s="29"/>
      <c r="P24" s="91"/>
      <c r="Q24" s="118"/>
      <c r="R24" s="178"/>
      <c r="S24" s="179"/>
      <c r="T24" s="180"/>
    </row>
    <row r="25" spans="1:20" ht="35.1" hidden="1" customHeight="1" x14ac:dyDescent="0.25">
      <c r="A25" s="2">
        <f t="shared" si="0"/>
        <v>270</v>
      </c>
      <c r="B25" s="6"/>
      <c r="C25" s="61"/>
      <c r="D25" s="167"/>
      <c r="E25" s="168"/>
      <c r="F25" s="168"/>
      <c r="G25" s="168"/>
      <c r="H25" s="168"/>
      <c r="I25" s="168"/>
      <c r="J25" s="169"/>
      <c r="K25" s="65"/>
      <c r="L25" s="61"/>
      <c r="M25" s="101"/>
      <c r="N25" s="29"/>
      <c r="O25" s="29"/>
      <c r="P25" s="91"/>
      <c r="Q25" s="118"/>
      <c r="R25" s="178"/>
      <c r="S25" s="179"/>
      <c r="T25" s="180"/>
    </row>
    <row r="26" spans="1:20" ht="35.1" hidden="1" customHeight="1" x14ac:dyDescent="0.25">
      <c r="A26" s="2">
        <f t="shared" si="0"/>
        <v>280</v>
      </c>
      <c r="B26" s="6"/>
      <c r="C26" s="61"/>
      <c r="D26" s="167"/>
      <c r="E26" s="168"/>
      <c r="F26" s="168"/>
      <c r="G26" s="168"/>
      <c r="H26" s="168"/>
      <c r="I26" s="168"/>
      <c r="J26" s="169"/>
      <c r="K26" s="65"/>
      <c r="L26" s="61"/>
      <c r="M26" s="101"/>
      <c r="N26" s="29"/>
      <c r="O26" s="29"/>
      <c r="P26" s="91"/>
      <c r="Q26" s="118"/>
      <c r="R26" s="178"/>
      <c r="S26" s="179"/>
      <c r="T26" s="180"/>
    </row>
    <row r="27" spans="1:20" ht="35.1" hidden="1" customHeight="1" x14ac:dyDescent="0.25">
      <c r="A27" s="2">
        <f t="shared" si="0"/>
        <v>290</v>
      </c>
      <c r="B27" s="6"/>
      <c r="C27" s="61"/>
      <c r="D27" s="167"/>
      <c r="E27" s="168"/>
      <c r="F27" s="168"/>
      <c r="G27" s="168"/>
      <c r="H27" s="168"/>
      <c r="I27" s="168"/>
      <c r="J27" s="169"/>
      <c r="K27" s="65"/>
      <c r="L27" s="61"/>
      <c r="M27" s="101"/>
      <c r="N27" s="29"/>
      <c r="O27" s="29"/>
      <c r="P27" s="91"/>
      <c r="Q27" s="118"/>
      <c r="R27" s="178"/>
      <c r="S27" s="179"/>
      <c r="T27" s="180"/>
    </row>
    <row r="28" spans="1:20" hidden="1" x14ac:dyDescent="0.25">
      <c r="A28" s="59" t="s">
        <v>247</v>
      </c>
      <c r="B28" s="59"/>
      <c r="C28" s="74"/>
      <c r="D28" s="74"/>
      <c r="E28" s="74"/>
      <c r="F28" s="74"/>
      <c r="G28" s="74"/>
      <c r="H28" s="74"/>
      <c r="I28" s="74"/>
      <c r="J28" s="74"/>
      <c r="K28" s="75"/>
      <c r="L28" s="74"/>
      <c r="M28" s="75"/>
      <c r="N28" s="69"/>
      <c r="O28" s="69"/>
      <c r="P28" s="69"/>
      <c r="Q28" s="76"/>
      <c r="R28" s="76"/>
      <c r="S28" s="76"/>
    </row>
    <row r="29" spans="1:20" ht="33.75" customHeight="1" x14ac:dyDescent="0.25">
      <c r="A29" s="59"/>
      <c r="B29" s="59"/>
    </row>
    <row r="30" spans="1:20" ht="50.1" customHeight="1" x14ac:dyDescent="0.25">
      <c r="A30" s="189" t="s">
        <v>1013</v>
      </c>
      <c r="B30" s="189"/>
      <c r="C30" s="171"/>
      <c r="D30" s="171"/>
      <c r="E30" s="171"/>
      <c r="F30" s="171"/>
      <c r="G30" s="171"/>
      <c r="H30" s="171"/>
      <c r="I30" s="171"/>
      <c r="J30" s="171"/>
      <c r="K30" s="171"/>
      <c r="L30" s="171"/>
      <c r="M30" s="171"/>
      <c r="N30" s="171"/>
      <c r="O30" s="171"/>
      <c r="P30" s="171"/>
      <c r="Q30" s="164"/>
      <c r="R30" s="164"/>
      <c r="S30" s="164"/>
      <c r="T30" s="164"/>
    </row>
    <row r="31" spans="1:20" ht="45" customHeight="1" x14ac:dyDescent="0.25">
      <c r="A31" s="13" t="s">
        <v>243</v>
      </c>
      <c r="B31" s="131" t="s">
        <v>1053</v>
      </c>
      <c r="C31" s="13" t="s">
        <v>206</v>
      </c>
      <c r="D31" s="13" t="s">
        <v>209</v>
      </c>
      <c r="E31" s="63" t="s">
        <v>273</v>
      </c>
      <c r="F31" s="13" t="s">
        <v>324</v>
      </c>
      <c r="G31" s="63" t="s">
        <v>273</v>
      </c>
      <c r="H31" s="13" t="s">
        <v>244</v>
      </c>
      <c r="I31" s="63" t="s">
        <v>188</v>
      </c>
      <c r="J31" s="115" t="s">
        <v>0</v>
      </c>
      <c r="K31" s="63" t="s">
        <v>273</v>
      </c>
      <c r="L31" s="115" t="s">
        <v>1</v>
      </c>
      <c r="M31" s="63" t="s">
        <v>188</v>
      </c>
      <c r="N31" s="13" t="s">
        <v>842</v>
      </c>
      <c r="O31" s="13" t="s">
        <v>325</v>
      </c>
      <c r="P31" s="13" t="s">
        <v>138</v>
      </c>
      <c r="Q31" s="13" t="s">
        <v>139</v>
      </c>
      <c r="R31" s="119" t="s">
        <v>1063</v>
      </c>
      <c r="S31" s="190" t="s">
        <v>190</v>
      </c>
      <c r="T31" s="191"/>
    </row>
    <row r="32" spans="1:20" ht="15.95" customHeight="1" x14ac:dyDescent="0.25">
      <c r="A32" s="48">
        <v>100</v>
      </c>
      <c r="B32" s="66" t="str">
        <f>IF(ISNUMBER($A32), IF(VLOOKUP($A32,$A$8:$C$27,2)&lt;&gt;"",VLOOKUP($A32,$A$8:$C$27,2),"TBD"),"")</f>
        <v>TBD</v>
      </c>
      <c r="C32" s="66" t="str">
        <f>IF(ISNUMBER($A32), IF(VLOOKUP($A32,$A$8:$C$27,3)&lt;&gt;"",VLOOKUP($A32,$A$8:$C$27,3),"Enter an Activity Name in the Activity Table"),"")</f>
        <v>Project Oversight</v>
      </c>
      <c r="D32" s="55" t="s">
        <v>197</v>
      </c>
      <c r="E32" s="67" t="str">
        <f ca="1">IF(INDIRECT(CONCATENATE("D",ROW()),TRUE) &lt;&gt; 0, INDIRECT(CONCATENATE("D",ROW()),TRUE), "")</f>
        <v>FNAD</v>
      </c>
      <c r="F32" s="56" t="s">
        <v>1106</v>
      </c>
      <c r="G32" s="67" t="str">
        <f ca="1">IF(INDIRECT(CONCATENATE("F",ROW()),TRUE) &lt;&gt; 0, INDIRECT(CONCATENATE("F",ROW()),TRUE), "")</f>
        <v>ELEC_DESIGN_SR</v>
      </c>
      <c r="H32" s="57" t="str">
        <f t="shared" ref="H32:H62" ca="1" si="1">IF(OR($E32&lt;&gt;"",$G32&lt;&gt;""),IF(COUNTIF(ResourceLaborName,CONCATENATE($E32,"_",$G32)),CONCATENATE($E32,"_",$G32),"Resource ID is not valid"),"")</f>
        <v>FNAD_ELEC_DESIGN_SR</v>
      </c>
      <c r="I32" s="72"/>
      <c r="J32" s="7">
        <v>50</v>
      </c>
      <c r="K32" s="68">
        <f ca="1">IF(INDIRECT(CONCATENATE("J",ROW()),TRUE) &lt;&gt; 0, INDIRECT(CONCATENATE("J",ROW()),TRUE), "")</f>
        <v>50</v>
      </c>
      <c r="L32" s="40">
        <f t="shared" ref="L32:L62" ca="1" si="2">IF(AND($H32&lt;&gt;"",$K32&lt;&gt;""),VLOOKUP($H32,ResourceLaborTable,6),"")</f>
        <v>194</v>
      </c>
      <c r="M32" s="47"/>
      <c r="N32" s="41">
        <f ca="1">IF(AND($J32&lt;&gt;"",$L32&lt;&gt;""),$J32*$L32/1000,"")</f>
        <v>9.6999999999999993</v>
      </c>
      <c r="O32" s="57" t="str">
        <f ca="1">IF(AND($A32&lt;&gt;"",$K32&lt;&gt;""),IF(VLOOKUP($A32,$A$8:$M$27,12)&lt;&gt;"",VLOOKUP($A32,$A$8:$M$27,12),"No Estimate Type in Activity Table"),"")</f>
        <v>Engineering Estimate III (50%)</v>
      </c>
      <c r="P32" s="3">
        <f t="shared" ref="P32:P62" ca="1" si="3">IF(AND($O32&lt;&gt;"",$O32&lt;&gt;"No Estimate Type in Activity Table"),INDEX(ContingencyTable,MATCH($O32,ContingencyLists,0),2),"")</f>
        <v>0.5</v>
      </c>
      <c r="Q32" s="4">
        <f ca="1">IF(AND(ISNUMBER($J32),ISNUMBER($P32)), $J32*(1+$P32),"")</f>
        <v>75</v>
      </c>
      <c r="R32" s="42">
        <f ca="1">IF(AND(ISNUMBER($N32),ISNUMBER($P32)), $N32*(1+$P32),"")</f>
        <v>14.549999999999999</v>
      </c>
      <c r="S32" s="140"/>
      <c r="T32" s="164"/>
    </row>
    <row r="33" spans="1:20" ht="15.95" customHeight="1" x14ac:dyDescent="0.25">
      <c r="A33" s="48">
        <v>100</v>
      </c>
      <c r="B33" s="66" t="str">
        <f t="shared" ref="B33:B62" si="4">IF(ISNUMBER($A33), IF(VLOOKUP($A33,$A$8:$C$27,2)&lt;&gt;"",VLOOKUP($A33,$A$8:$C$27,2),"TBD"),"")</f>
        <v>TBD</v>
      </c>
      <c r="C33" s="66" t="str">
        <f t="shared" ref="C33:C62" si="5">IF(ISNUMBER($A33), IF(VLOOKUP($A33,$A$8:$C$27,3)&lt;&gt;"",VLOOKUP($A33,$A$8:$C$27,3),"Enter an Activity Name in the Activity Table"),"")</f>
        <v>Project Oversight</v>
      </c>
      <c r="D33" s="55" t="s">
        <v>197</v>
      </c>
      <c r="E33" s="67" t="str">
        <f t="shared" ref="E33:E62" ca="1" si="6">IF(INDIRECT(CONCATENATE("D",ROW()),TRUE) &lt;&gt; 0, INDIRECT(CONCATENATE("D",ROW()),TRUE), "")</f>
        <v>FNAD</v>
      </c>
      <c r="F33" s="56" t="s">
        <v>1137</v>
      </c>
      <c r="G33" s="67" t="str">
        <f t="shared" ref="G33:G62" ca="1" si="7">IF(INDIRECT(CONCATENATE("F",ROW()),TRUE) &lt;&gt; 0, INDIRECT(CONCATENATE("F",ROW()),TRUE), "")</f>
        <v>ENGNRING_PHYST</v>
      </c>
      <c r="H33" s="57" t="str">
        <f t="shared" ca="1" si="1"/>
        <v>FNAD_ENGNRING_PHYST</v>
      </c>
      <c r="I33" s="72"/>
      <c r="J33" s="7">
        <v>20</v>
      </c>
      <c r="K33" s="68">
        <f t="shared" ref="K33:K62" ca="1" si="8">IF(INDIRECT(CONCATENATE("J",ROW()),TRUE) &lt;&gt; 0, INDIRECT(CONCATENATE("J",ROW()),TRUE), "")</f>
        <v>20</v>
      </c>
      <c r="L33" s="40">
        <f t="shared" ca="1" si="2"/>
        <v>170</v>
      </c>
      <c r="M33" s="47"/>
      <c r="N33" s="41">
        <f t="shared" ref="N33:N62" ca="1" si="9">IF(AND($J33&lt;&gt;"",$L33&lt;&gt;""),$J33*$L33/1000,"")</f>
        <v>3.4</v>
      </c>
      <c r="O33" s="57" t="str">
        <f t="shared" ref="O33:O62" ca="1" si="10">IF(AND($A33&lt;&gt;"",$K33&lt;&gt;""),IF(VLOOKUP($A33,$A$8:$M$27,12)&lt;&gt;"",VLOOKUP($A33,$A$8:$M$27,12),"No Estimate Type in Activity Table"),"")</f>
        <v>Engineering Estimate III (50%)</v>
      </c>
      <c r="P33" s="3">
        <f t="shared" ca="1" si="3"/>
        <v>0.5</v>
      </c>
      <c r="Q33" s="4">
        <f t="shared" ref="Q33:Q62" ca="1" si="11">IF(AND(ISNUMBER($J33),ISNUMBER($P33)), $J33*(1+$P33),"")</f>
        <v>30</v>
      </c>
      <c r="R33" s="42">
        <f t="shared" ref="R33:R62" ca="1" si="12">IF(AND(ISNUMBER($N33),ISNUMBER($P33)), $N33*(1+$P33),"")</f>
        <v>5.0999999999999996</v>
      </c>
      <c r="S33" s="140"/>
      <c r="T33" s="164"/>
    </row>
    <row r="34" spans="1:20" ht="15.95" customHeight="1" x14ac:dyDescent="0.25">
      <c r="A34" s="48">
        <v>110</v>
      </c>
      <c r="B34" s="66" t="str">
        <f t="shared" si="4"/>
        <v>TBD</v>
      </c>
      <c r="C34" s="66" t="str">
        <f t="shared" si="5"/>
        <v>Install Prototype</v>
      </c>
      <c r="D34" s="55" t="s">
        <v>197</v>
      </c>
      <c r="E34" s="67" t="str">
        <f t="shared" ca="1" si="6"/>
        <v>FNAD</v>
      </c>
      <c r="F34" s="56" t="s">
        <v>1111</v>
      </c>
      <c r="G34" s="67" t="str">
        <f t="shared" ca="1" si="7"/>
        <v>MECH_DESIGN_EN</v>
      </c>
      <c r="H34" s="57" t="str">
        <f t="shared" ca="1" si="1"/>
        <v>FNAD_MECH_DESIGN_EN</v>
      </c>
      <c r="I34" s="72"/>
      <c r="J34" s="7">
        <v>40</v>
      </c>
      <c r="K34" s="68">
        <f t="shared" ca="1" si="8"/>
        <v>40</v>
      </c>
      <c r="L34" s="40">
        <f t="shared" ca="1" si="2"/>
        <v>157</v>
      </c>
      <c r="M34" s="47"/>
      <c r="N34" s="41">
        <f t="shared" ca="1" si="9"/>
        <v>6.28</v>
      </c>
      <c r="O34" s="57" t="str">
        <f t="shared" ca="1" si="10"/>
        <v>Engineering Estimate III (50%)</v>
      </c>
      <c r="P34" s="3">
        <f t="shared" ca="1" si="3"/>
        <v>0.5</v>
      </c>
      <c r="Q34" s="4">
        <f t="shared" ca="1" si="11"/>
        <v>60</v>
      </c>
      <c r="R34" s="42">
        <f t="shared" ca="1" si="12"/>
        <v>9.42</v>
      </c>
      <c r="S34" s="140"/>
      <c r="T34" s="164"/>
    </row>
    <row r="35" spans="1:20" ht="15.95" customHeight="1" x14ac:dyDescent="0.25">
      <c r="A35" s="48">
        <v>110</v>
      </c>
      <c r="B35" s="66" t="str">
        <f t="shared" si="4"/>
        <v>TBD</v>
      </c>
      <c r="C35" s="66" t="str">
        <f t="shared" si="5"/>
        <v>Install Prototype</v>
      </c>
      <c r="D35" s="55" t="s">
        <v>197</v>
      </c>
      <c r="E35" s="67" t="str">
        <f t="shared" ca="1" si="6"/>
        <v>FNAD</v>
      </c>
      <c r="F35" s="56" t="s">
        <v>1124</v>
      </c>
      <c r="G35" s="67" t="str">
        <f t="shared" ca="1" si="7"/>
        <v>MECH_ASMBY_TECH</v>
      </c>
      <c r="H35" s="57" t="str">
        <f t="shared" ca="1" si="1"/>
        <v>FNAD_MECH_ASMBY_TECH</v>
      </c>
      <c r="I35" s="72"/>
      <c r="J35" s="7">
        <v>20</v>
      </c>
      <c r="K35" s="68">
        <f t="shared" ca="1" si="8"/>
        <v>20</v>
      </c>
      <c r="L35" s="40">
        <f t="shared" ca="1" si="2"/>
        <v>97</v>
      </c>
      <c r="M35" s="47"/>
      <c r="N35" s="41">
        <f t="shared" ca="1" si="9"/>
        <v>1.94</v>
      </c>
      <c r="O35" s="57" t="str">
        <f t="shared" ca="1" si="10"/>
        <v>Engineering Estimate III (50%)</v>
      </c>
      <c r="P35" s="3">
        <f t="shared" ca="1" si="3"/>
        <v>0.5</v>
      </c>
      <c r="Q35" s="4">
        <f t="shared" ca="1" si="11"/>
        <v>30</v>
      </c>
      <c r="R35" s="42">
        <f t="shared" ca="1" si="12"/>
        <v>2.91</v>
      </c>
      <c r="S35" s="140"/>
      <c r="T35" s="164"/>
    </row>
    <row r="36" spans="1:20" ht="15.95" customHeight="1" x14ac:dyDescent="0.25">
      <c r="A36" s="48">
        <v>110</v>
      </c>
      <c r="B36" s="66" t="str">
        <f t="shared" si="4"/>
        <v>TBD</v>
      </c>
      <c r="C36" s="66" t="str">
        <f t="shared" si="5"/>
        <v>Install Prototype</v>
      </c>
      <c r="D36" s="55" t="s">
        <v>197</v>
      </c>
      <c r="E36" s="67" t="str">
        <f t="shared" ca="1" si="6"/>
        <v>FNAD</v>
      </c>
      <c r="F36" s="56" t="s">
        <v>1116</v>
      </c>
      <c r="G36" s="67" t="str">
        <f t="shared" ca="1" si="7"/>
        <v>ELEC_TECH</v>
      </c>
      <c r="H36" s="57" t="str">
        <f t="shared" ca="1" si="1"/>
        <v>FNAD_ELEC_TECH</v>
      </c>
      <c r="I36" s="72"/>
      <c r="J36" s="7">
        <v>20</v>
      </c>
      <c r="K36" s="68">
        <f t="shared" ca="1" si="8"/>
        <v>20</v>
      </c>
      <c r="L36" s="40">
        <f t="shared" ca="1" si="2"/>
        <v>97</v>
      </c>
      <c r="M36" s="47"/>
      <c r="N36" s="41">
        <f t="shared" ca="1" si="9"/>
        <v>1.94</v>
      </c>
      <c r="O36" s="57" t="str">
        <f t="shared" ca="1" si="10"/>
        <v>Engineering Estimate III (50%)</v>
      </c>
      <c r="P36" s="3">
        <f t="shared" ca="1" si="3"/>
        <v>0.5</v>
      </c>
      <c r="Q36" s="4">
        <f t="shared" ca="1" si="11"/>
        <v>30</v>
      </c>
      <c r="R36" s="42">
        <f t="shared" ca="1" si="12"/>
        <v>2.91</v>
      </c>
      <c r="S36" s="140"/>
      <c r="T36" s="164"/>
    </row>
    <row r="37" spans="1:20" ht="15.95" customHeight="1" x14ac:dyDescent="0.25">
      <c r="A37" s="48">
        <v>120</v>
      </c>
      <c r="B37" s="66" t="str">
        <f t="shared" si="4"/>
        <v>TBD</v>
      </c>
      <c r="C37" s="66" t="str">
        <f t="shared" si="5"/>
        <v xml:space="preserve">Develop Prototype Electronics </v>
      </c>
      <c r="D37" s="55" t="s">
        <v>197</v>
      </c>
      <c r="E37" s="67" t="str">
        <f t="shared" ca="1" si="6"/>
        <v>FNAD</v>
      </c>
      <c r="F37" s="56" t="s">
        <v>1113</v>
      </c>
      <c r="G37" s="67" t="str">
        <f t="shared" ca="1" si="7"/>
        <v>ELTN_DESIGN_EN</v>
      </c>
      <c r="H37" s="57" t="str">
        <f t="shared" ca="1" si="1"/>
        <v>FNAD_ELTN_DESIGN_EN</v>
      </c>
      <c r="I37" s="72"/>
      <c r="J37" s="7">
        <v>160</v>
      </c>
      <c r="K37" s="68">
        <f t="shared" ca="1" si="8"/>
        <v>160</v>
      </c>
      <c r="L37" s="40">
        <f t="shared" ca="1" si="2"/>
        <v>159</v>
      </c>
      <c r="M37" s="47"/>
      <c r="N37" s="41">
        <f t="shared" ca="1" si="9"/>
        <v>25.44</v>
      </c>
      <c r="O37" s="57" t="str">
        <f t="shared" ca="1" si="10"/>
        <v>Engineering Estimate III (50%)</v>
      </c>
      <c r="P37" s="3">
        <f t="shared" ca="1" si="3"/>
        <v>0.5</v>
      </c>
      <c r="Q37" s="4">
        <f t="shared" ca="1" si="11"/>
        <v>240</v>
      </c>
      <c r="R37" s="42">
        <f t="shared" ca="1" si="12"/>
        <v>38.160000000000004</v>
      </c>
      <c r="S37" s="140"/>
      <c r="T37" s="164"/>
    </row>
    <row r="38" spans="1:20" ht="15.95" customHeight="1" x14ac:dyDescent="0.25">
      <c r="A38" s="48">
        <v>120</v>
      </c>
      <c r="B38" s="66" t="str">
        <f t="shared" si="4"/>
        <v>TBD</v>
      </c>
      <c r="C38" s="66" t="str">
        <f t="shared" si="5"/>
        <v xml:space="preserve">Develop Prototype Electronics </v>
      </c>
      <c r="D38" s="55" t="s">
        <v>197</v>
      </c>
      <c r="E38" s="67" t="str">
        <f t="shared" ca="1" si="6"/>
        <v>FNAD</v>
      </c>
      <c r="F38" s="56" t="s">
        <v>1109</v>
      </c>
      <c r="G38" s="67" t="str">
        <f t="shared" ca="1" si="7"/>
        <v>CTRL_SYSTM_EN</v>
      </c>
      <c r="H38" s="57" t="str">
        <f t="shared" ca="1" si="1"/>
        <v>FNAD_CTRL_SYSTM_EN</v>
      </c>
      <c r="I38" s="72"/>
      <c r="J38" s="7">
        <v>160</v>
      </c>
      <c r="K38" s="68">
        <f t="shared" ca="1" si="8"/>
        <v>160</v>
      </c>
      <c r="L38" s="40">
        <f t="shared" ca="1" si="2"/>
        <v>163</v>
      </c>
      <c r="M38" s="47"/>
      <c r="N38" s="41">
        <f t="shared" ca="1" si="9"/>
        <v>26.08</v>
      </c>
      <c r="O38" s="57" t="str">
        <f t="shared" ca="1" si="10"/>
        <v>Engineering Estimate III (50%)</v>
      </c>
      <c r="P38" s="3">
        <f t="shared" ca="1" si="3"/>
        <v>0.5</v>
      </c>
      <c r="Q38" s="4">
        <f t="shared" ca="1" si="11"/>
        <v>240</v>
      </c>
      <c r="R38" s="42">
        <f t="shared" ca="1" si="12"/>
        <v>39.119999999999997</v>
      </c>
      <c r="S38" s="140"/>
      <c r="T38" s="164"/>
    </row>
    <row r="39" spans="1:20" ht="15.95" customHeight="1" x14ac:dyDescent="0.25">
      <c r="A39" s="48">
        <v>130</v>
      </c>
      <c r="B39" s="66" t="str">
        <f t="shared" si="4"/>
        <v>TBD</v>
      </c>
      <c r="C39" s="66" t="str">
        <f t="shared" si="5"/>
        <v>Perform Beam Tests</v>
      </c>
      <c r="D39" s="55" t="s">
        <v>197</v>
      </c>
      <c r="E39" s="67" t="str">
        <f t="shared" ca="1" si="6"/>
        <v>FNAD</v>
      </c>
      <c r="F39" s="56" t="s">
        <v>1134</v>
      </c>
      <c r="G39" s="67" t="str">
        <f t="shared" ca="1" si="7"/>
        <v>ELTN_DESIGN_SR</v>
      </c>
      <c r="H39" s="57" t="str">
        <f t="shared" ca="1" si="1"/>
        <v>FNAD_ELTN_DESIGN_SR</v>
      </c>
      <c r="I39" s="72"/>
      <c r="J39" s="7">
        <v>80</v>
      </c>
      <c r="K39" s="68">
        <f t="shared" ca="1" si="8"/>
        <v>80</v>
      </c>
      <c r="L39" s="40">
        <f t="shared" ca="1" si="2"/>
        <v>205</v>
      </c>
      <c r="M39" s="47"/>
      <c r="N39" s="41">
        <f t="shared" ca="1" si="9"/>
        <v>16.399999999999999</v>
      </c>
      <c r="O39" s="57" t="str">
        <f t="shared" ca="1" si="10"/>
        <v>Engineering Estimate III (50%)</v>
      </c>
      <c r="P39" s="3">
        <f t="shared" ca="1" si="3"/>
        <v>0.5</v>
      </c>
      <c r="Q39" s="4">
        <f t="shared" ca="1" si="11"/>
        <v>120</v>
      </c>
      <c r="R39" s="42">
        <f t="shared" ca="1" si="12"/>
        <v>24.599999999999998</v>
      </c>
      <c r="S39" s="140"/>
      <c r="T39" s="164"/>
    </row>
    <row r="40" spans="1:20" ht="15.95" hidden="1" customHeight="1" x14ac:dyDescent="0.25">
      <c r="A40" s="48"/>
      <c r="B40" s="66" t="str">
        <f t="shared" si="4"/>
        <v/>
      </c>
      <c r="C40" s="66" t="str">
        <f t="shared" si="5"/>
        <v/>
      </c>
      <c r="D40" s="55"/>
      <c r="E40" s="67" t="str">
        <f t="shared" ca="1" si="6"/>
        <v/>
      </c>
      <c r="F40" s="56"/>
      <c r="G40" s="67" t="str">
        <f t="shared" ca="1" si="7"/>
        <v/>
      </c>
      <c r="H40" s="57" t="str">
        <f t="shared" ca="1" si="1"/>
        <v/>
      </c>
      <c r="I40" s="72"/>
      <c r="J40" s="7"/>
      <c r="K40" s="68" t="str">
        <f t="shared" ca="1" si="8"/>
        <v/>
      </c>
      <c r="L40" s="40" t="str">
        <f t="shared" ca="1" si="2"/>
        <v/>
      </c>
      <c r="M40" s="47"/>
      <c r="N40" s="41" t="str">
        <f t="shared" ca="1" si="9"/>
        <v/>
      </c>
      <c r="O40" s="57" t="str">
        <f t="shared" ca="1" si="10"/>
        <v/>
      </c>
      <c r="P40" s="3" t="str">
        <f t="shared" ca="1" si="3"/>
        <v/>
      </c>
      <c r="Q40" s="4" t="str">
        <f t="shared" ca="1" si="11"/>
        <v/>
      </c>
      <c r="R40" s="42" t="str">
        <f t="shared" ca="1" si="12"/>
        <v/>
      </c>
      <c r="S40" s="140"/>
      <c r="T40" s="164"/>
    </row>
    <row r="41" spans="1:20" ht="15.95" hidden="1" customHeight="1" x14ac:dyDescent="0.25">
      <c r="A41" s="48"/>
      <c r="B41" s="66" t="str">
        <f t="shared" si="4"/>
        <v/>
      </c>
      <c r="C41" s="66" t="str">
        <f t="shared" si="5"/>
        <v/>
      </c>
      <c r="D41" s="55"/>
      <c r="E41" s="67" t="str">
        <f t="shared" ca="1" si="6"/>
        <v/>
      </c>
      <c r="F41" s="56"/>
      <c r="G41" s="67" t="str">
        <f t="shared" ca="1" si="7"/>
        <v/>
      </c>
      <c r="H41" s="57" t="str">
        <f t="shared" ca="1" si="1"/>
        <v/>
      </c>
      <c r="I41" s="72"/>
      <c r="J41" s="7"/>
      <c r="K41" s="68" t="str">
        <f t="shared" ca="1" si="8"/>
        <v/>
      </c>
      <c r="L41" s="40" t="str">
        <f t="shared" ca="1" si="2"/>
        <v/>
      </c>
      <c r="M41" s="47"/>
      <c r="N41" s="41" t="str">
        <f t="shared" ca="1" si="9"/>
        <v/>
      </c>
      <c r="O41" s="57" t="str">
        <f t="shared" ca="1" si="10"/>
        <v/>
      </c>
      <c r="P41" s="3" t="str">
        <f t="shared" ca="1" si="3"/>
        <v/>
      </c>
      <c r="Q41" s="4" t="str">
        <f t="shared" ca="1" si="11"/>
        <v/>
      </c>
      <c r="R41" s="42" t="str">
        <f t="shared" ca="1" si="12"/>
        <v/>
      </c>
      <c r="S41" s="140"/>
      <c r="T41" s="164"/>
    </row>
    <row r="42" spans="1:20" ht="15.95" hidden="1" customHeight="1" x14ac:dyDescent="0.25">
      <c r="A42" s="48"/>
      <c r="B42" s="66" t="str">
        <f t="shared" si="4"/>
        <v/>
      </c>
      <c r="C42" s="66" t="str">
        <f t="shared" si="5"/>
        <v/>
      </c>
      <c r="D42" s="55"/>
      <c r="E42" s="67" t="str">
        <f t="shared" ca="1" si="6"/>
        <v/>
      </c>
      <c r="F42" s="56"/>
      <c r="G42" s="67" t="str">
        <f t="shared" ca="1" si="7"/>
        <v/>
      </c>
      <c r="H42" s="57" t="str">
        <f t="shared" ca="1" si="1"/>
        <v/>
      </c>
      <c r="I42" s="72"/>
      <c r="J42" s="7"/>
      <c r="K42" s="68" t="str">
        <f t="shared" ca="1" si="8"/>
        <v/>
      </c>
      <c r="L42" s="40" t="str">
        <f t="shared" ca="1" si="2"/>
        <v/>
      </c>
      <c r="M42" s="47"/>
      <c r="N42" s="41" t="str">
        <f t="shared" ca="1" si="9"/>
        <v/>
      </c>
      <c r="O42" s="57" t="str">
        <f t="shared" ca="1" si="10"/>
        <v/>
      </c>
      <c r="P42" s="3" t="str">
        <f t="shared" ca="1" si="3"/>
        <v/>
      </c>
      <c r="Q42" s="4" t="str">
        <f t="shared" ca="1" si="11"/>
        <v/>
      </c>
      <c r="R42" s="42" t="str">
        <f t="shared" ca="1" si="12"/>
        <v/>
      </c>
      <c r="S42" s="140"/>
      <c r="T42" s="164"/>
    </row>
    <row r="43" spans="1:20" ht="15.95" hidden="1" customHeight="1" x14ac:dyDescent="0.25">
      <c r="A43" s="48"/>
      <c r="B43" s="66" t="str">
        <f t="shared" si="4"/>
        <v/>
      </c>
      <c r="C43" s="66" t="str">
        <f t="shared" si="5"/>
        <v/>
      </c>
      <c r="D43" s="55"/>
      <c r="E43" s="67" t="str">
        <f t="shared" ca="1" si="6"/>
        <v/>
      </c>
      <c r="F43" s="56"/>
      <c r="G43" s="67" t="str">
        <f t="shared" ca="1" si="7"/>
        <v/>
      </c>
      <c r="H43" s="57" t="str">
        <f t="shared" ca="1" si="1"/>
        <v/>
      </c>
      <c r="I43" s="72"/>
      <c r="J43" s="7"/>
      <c r="K43" s="68" t="str">
        <f t="shared" ca="1" si="8"/>
        <v/>
      </c>
      <c r="L43" s="40" t="str">
        <f t="shared" ca="1" si="2"/>
        <v/>
      </c>
      <c r="M43" s="47"/>
      <c r="N43" s="41" t="str">
        <f t="shared" ca="1" si="9"/>
        <v/>
      </c>
      <c r="O43" s="57" t="str">
        <f t="shared" ca="1" si="10"/>
        <v/>
      </c>
      <c r="P43" s="3" t="str">
        <f t="shared" ca="1" si="3"/>
        <v/>
      </c>
      <c r="Q43" s="4" t="str">
        <f t="shared" ca="1" si="11"/>
        <v/>
      </c>
      <c r="R43" s="42" t="str">
        <f t="shared" ca="1" si="12"/>
        <v/>
      </c>
      <c r="S43" s="140"/>
      <c r="T43" s="164"/>
    </row>
    <row r="44" spans="1:20" ht="15.95" hidden="1" customHeight="1" x14ac:dyDescent="0.25">
      <c r="A44" s="48"/>
      <c r="B44" s="66" t="str">
        <f t="shared" si="4"/>
        <v/>
      </c>
      <c r="C44" s="66" t="str">
        <f t="shared" si="5"/>
        <v/>
      </c>
      <c r="D44" s="55"/>
      <c r="E44" s="67" t="str">
        <f t="shared" ca="1" si="6"/>
        <v/>
      </c>
      <c r="F44" s="56"/>
      <c r="G44" s="67" t="str">
        <f t="shared" ca="1" si="7"/>
        <v/>
      </c>
      <c r="H44" s="57" t="str">
        <f t="shared" ca="1" si="1"/>
        <v/>
      </c>
      <c r="I44" s="72"/>
      <c r="J44" s="7"/>
      <c r="K44" s="68" t="str">
        <f t="shared" ca="1" si="8"/>
        <v/>
      </c>
      <c r="L44" s="40" t="str">
        <f t="shared" ca="1" si="2"/>
        <v/>
      </c>
      <c r="M44" s="47"/>
      <c r="N44" s="41" t="str">
        <f t="shared" ca="1" si="9"/>
        <v/>
      </c>
      <c r="O44" s="57" t="str">
        <f t="shared" ca="1" si="10"/>
        <v/>
      </c>
      <c r="P44" s="3" t="str">
        <f t="shared" ca="1" si="3"/>
        <v/>
      </c>
      <c r="Q44" s="4" t="str">
        <f t="shared" ca="1" si="11"/>
        <v/>
      </c>
      <c r="R44" s="42" t="str">
        <f t="shared" ca="1" si="12"/>
        <v/>
      </c>
      <c r="S44" s="140"/>
      <c r="T44" s="164"/>
    </row>
    <row r="45" spans="1:20" ht="15.95" hidden="1" customHeight="1" x14ac:dyDescent="0.25">
      <c r="A45" s="48"/>
      <c r="B45" s="66" t="str">
        <f t="shared" si="4"/>
        <v/>
      </c>
      <c r="C45" s="66" t="str">
        <f t="shared" si="5"/>
        <v/>
      </c>
      <c r="D45" s="55"/>
      <c r="E45" s="67" t="str">
        <f t="shared" ca="1" si="6"/>
        <v/>
      </c>
      <c r="F45" s="56"/>
      <c r="G45" s="67" t="str">
        <f t="shared" ca="1" si="7"/>
        <v/>
      </c>
      <c r="H45" s="57" t="str">
        <f t="shared" ca="1" si="1"/>
        <v/>
      </c>
      <c r="I45" s="72"/>
      <c r="J45" s="7"/>
      <c r="K45" s="68" t="str">
        <f t="shared" ca="1" si="8"/>
        <v/>
      </c>
      <c r="L45" s="40" t="str">
        <f t="shared" ca="1" si="2"/>
        <v/>
      </c>
      <c r="M45" s="47"/>
      <c r="N45" s="41" t="str">
        <f t="shared" ca="1" si="9"/>
        <v/>
      </c>
      <c r="O45" s="57" t="str">
        <f t="shared" ca="1" si="10"/>
        <v/>
      </c>
      <c r="P45" s="3" t="str">
        <f t="shared" ca="1" si="3"/>
        <v/>
      </c>
      <c r="Q45" s="4" t="str">
        <f t="shared" ca="1" si="11"/>
        <v/>
      </c>
      <c r="R45" s="42" t="str">
        <f t="shared" ca="1" si="12"/>
        <v/>
      </c>
      <c r="S45" s="140"/>
      <c r="T45" s="164"/>
    </row>
    <row r="46" spans="1:20" ht="15.95" hidden="1" customHeight="1" x14ac:dyDescent="0.25">
      <c r="A46" s="48"/>
      <c r="B46" s="66" t="str">
        <f t="shared" si="4"/>
        <v/>
      </c>
      <c r="C46" s="66" t="str">
        <f t="shared" si="5"/>
        <v/>
      </c>
      <c r="D46" s="55"/>
      <c r="E46" s="67" t="str">
        <f t="shared" ca="1" si="6"/>
        <v/>
      </c>
      <c r="F46" s="56"/>
      <c r="G46" s="67" t="str">
        <f t="shared" ca="1" si="7"/>
        <v/>
      </c>
      <c r="H46" s="57" t="str">
        <f t="shared" ca="1" si="1"/>
        <v/>
      </c>
      <c r="I46" s="72"/>
      <c r="J46" s="7"/>
      <c r="K46" s="68" t="str">
        <f t="shared" ca="1" si="8"/>
        <v/>
      </c>
      <c r="L46" s="40" t="str">
        <f t="shared" ca="1" si="2"/>
        <v/>
      </c>
      <c r="M46" s="47"/>
      <c r="N46" s="41" t="str">
        <f t="shared" ca="1" si="9"/>
        <v/>
      </c>
      <c r="O46" s="57" t="str">
        <f t="shared" ca="1" si="10"/>
        <v/>
      </c>
      <c r="P46" s="3" t="str">
        <f t="shared" ca="1" si="3"/>
        <v/>
      </c>
      <c r="Q46" s="4" t="str">
        <f t="shared" ca="1" si="11"/>
        <v/>
      </c>
      <c r="R46" s="42" t="str">
        <f t="shared" ca="1" si="12"/>
        <v/>
      </c>
      <c r="S46" s="140"/>
      <c r="T46" s="164"/>
    </row>
    <row r="47" spans="1:20" ht="15.95" hidden="1" customHeight="1" x14ac:dyDescent="0.25">
      <c r="A47" s="48"/>
      <c r="B47" s="66" t="str">
        <f t="shared" si="4"/>
        <v/>
      </c>
      <c r="C47" s="66" t="str">
        <f t="shared" si="5"/>
        <v/>
      </c>
      <c r="D47" s="55"/>
      <c r="E47" s="67" t="str">
        <f t="shared" ca="1" si="6"/>
        <v/>
      </c>
      <c r="F47" s="56"/>
      <c r="G47" s="67" t="str">
        <f t="shared" ca="1" si="7"/>
        <v/>
      </c>
      <c r="H47" s="57" t="str">
        <f t="shared" ca="1" si="1"/>
        <v/>
      </c>
      <c r="I47" s="72"/>
      <c r="J47" s="7"/>
      <c r="K47" s="68" t="str">
        <f t="shared" ca="1" si="8"/>
        <v/>
      </c>
      <c r="L47" s="40" t="str">
        <f t="shared" ca="1" si="2"/>
        <v/>
      </c>
      <c r="M47" s="47"/>
      <c r="N47" s="41" t="str">
        <f t="shared" ca="1" si="9"/>
        <v/>
      </c>
      <c r="O47" s="57" t="str">
        <f t="shared" ca="1" si="10"/>
        <v/>
      </c>
      <c r="P47" s="3" t="str">
        <f t="shared" ca="1" si="3"/>
        <v/>
      </c>
      <c r="Q47" s="4" t="str">
        <f t="shared" ca="1" si="11"/>
        <v/>
      </c>
      <c r="R47" s="42" t="str">
        <f t="shared" ca="1" si="12"/>
        <v/>
      </c>
      <c r="S47" s="140"/>
      <c r="T47" s="164"/>
    </row>
    <row r="48" spans="1:20" ht="15.95" hidden="1" customHeight="1" x14ac:dyDescent="0.25">
      <c r="A48" s="48"/>
      <c r="B48" s="66" t="str">
        <f t="shared" si="4"/>
        <v/>
      </c>
      <c r="C48" s="66" t="str">
        <f t="shared" si="5"/>
        <v/>
      </c>
      <c r="D48" s="55"/>
      <c r="E48" s="67" t="str">
        <f t="shared" ca="1" si="6"/>
        <v/>
      </c>
      <c r="F48" s="56"/>
      <c r="G48" s="67" t="str">
        <f t="shared" ca="1" si="7"/>
        <v/>
      </c>
      <c r="H48" s="57" t="str">
        <f t="shared" ca="1" si="1"/>
        <v/>
      </c>
      <c r="I48" s="72"/>
      <c r="J48" s="7"/>
      <c r="K48" s="68" t="str">
        <f t="shared" ca="1" si="8"/>
        <v/>
      </c>
      <c r="L48" s="40" t="str">
        <f t="shared" ca="1" si="2"/>
        <v/>
      </c>
      <c r="M48" s="47"/>
      <c r="N48" s="41" t="str">
        <f t="shared" ca="1" si="9"/>
        <v/>
      </c>
      <c r="O48" s="57" t="str">
        <f t="shared" ca="1" si="10"/>
        <v/>
      </c>
      <c r="P48" s="3" t="str">
        <f t="shared" ca="1" si="3"/>
        <v/>
      </c>
      <c r="Q48" s="4" t="str">
        <f t="shared" ca="1" si="11"/>
        <v/>
      </c>
      <c r="R48" s="42" t="str">
        <f t="shared" ca="1" si="12"/>
        <v/>
      </c>
      <c r="S48" s="140"/>
      <c r="T48" s="164"/>
    </row>
    <row r="49" spans="1:20" ht="15.95" hidden="1" customHeight="1" x14ac:dyDescent="0.25">
      <c r="A49" s="48"/>
      <c r="B49" s="66" t="str">
        <f t="shared" si="4"/>
        <v/>
      </c>
      <c r="C49" s="66" t="str">
        <f t="shared" si="5"/>
        <v/>
      </c>
      <c r="D49" s="55"/>
      <c r="E49" s="67" t="str">
        <f t="shared" ca="1" si="6"/>
        <v/>
      </c>
      <c r="F49" s="56"/>
      <c r="G49" s="67" t="str">
        <f t="shared" ca="1" si="7"/>
        <v/>
      </c>
      <c r="H49" s="57" t="str">
        <f t="shared" ca="1" si="1"/>
        <v/>
      </c>
      <c r="I49" s="72"/>
      <c r="J49" s="7"/>
      <c r="K49" s="68" t="str">
        <f t="shared" ca="1" si="8"/>
        <v/>
      </c>
      <c r="L49" s="40" t="str">
        <f t="shared" ca="1" si="2"/>
        <v/>
      </c>
      <c r="M49" s="47"/>
      <c r="N49" s="41" t="str">
        <f t="shared" ca="1" si="9"/>
        <v/>
      </c>
      <c r="O49" s="57" t="str">
        <f t="shared" ca="1" si="10"/>
        <v/>
      </c>
      <c r="P49" s="3" t="str">
        <f t="shared" ca="1" si="3"/>
        <v/>
      </c>
      <c r="Q49" s="4" t="str">
        <f t="shared" ca="1" si="11"/>
        <v/>
      </c>
      <c r="R49" s="42" t="str">
        <f t="shared" ca="1" si="12"/>
        <v/>
      </c>
      <c r="S49" s="140"/>
      <c r="T49" s="164"/>
    </row>
    <row r="50" spans="1:20" ht="15.95" hidden="1" customHeight="1" x14ac:dyDescent="0.25">
      <c r="A50" s="48"/>
      <c r="B50" s="66" t="str">
        <f t="shared" si="4"/>
        <v/>
      </c>
      <c r="C50" s="66" t="str">
        <f t="shared" si="5"/>
        <v/>
      </c>
      <c r="D50" s="55"/>
      <c r="E50" s="67" t="str">
        <f t="shared" ca="1" si="6"/>
        <v/>
      </c>
      <c r="F50" s="56"/>
      <c r="G50" s="67" t="str">
        <f t="shared" ca="1" si="7"/>
        <v/>
      </c>
      <c r="H50" s="57" t="str">
        <f t="shared" ca="1" si="1"/>
        <v/>
      </c>
      <c r="I50" s="72"/>
      <c r="J50" s="7"/>
      <c r="K50" s="68" t="str">
        <f t="shared" ca="1" si="8"/>
        <v/>
      </c>
      <c r="L50" s="40" t="str">
        <f t="shared" ca="1" si="2"/>
        <v/>
      </c>
      <c r="M50" s="47"/>
      <c r="N50" s="41" t="str">
        <f t="shared" ca="1" si="9"/>
        <v/>
      </c>
      <c r="O50" s="57" t="str">
        <f t="shared" ca="1" si="10"/>
        <v/>
      </c>
      <c r="P50" s="3" t="str">
        <f t="shared" ca="1" si="3"/>
        <v/>
      </c>
      <c r="Q50" s="4" t="str">
        <f t="shared" ca="1" si="11"/>
        <v/>
      </c>
      <c r="R50" s="42" t="str">
        <f t="shared" ca="1" si="12"/>
        <v/>
      </c>
      <c r="S50" s="140"/>
      <c r="T50" s="164"/>
    </row>
    <row r="51" spans="1:20" ht="15.95" hidden="1" customHeight="1" x14ac:dyDescent="0.25">
      <c r="A51" s="48"/>
      <c r="B51" s="66" t="str">
        <f t="shared" si="4"/>
        <v/>
      </c>
      <c r="C51" s="66" t="str">
        <f t="shared" si="5"/>
        <v/>
      </c>
      <c r="D51" s="55"/>
      <c r="E51" s="67" t="str">
        <f t="shared" ca="1" si="6"/>
        <v/>
      </c>
      <c r="F51" s="56"/>
      <c r="G51" s="67" t="str">
        <f t="shared" ca="1" si="7"/>
        <v/>
      </c>
      <c r="H51" s="57" t="str">
        <f t="shared" ca="1" si="1"/>
        <v/>
      </c>
      <c r="I51" s="72"/>
      <c r="J51" s="7"/>
      <c r="K51" s="68" t="str">
        <f t="shared" ca="1" si="8"/>
        <v/>
      </c>
      <c r="L51" s="40" t="str">
        <f t="shared" ca="1" si="2"/>
        <v/>
      </c>
      <c r="M51" s="47"/>
      <c r="N51" s="41" t="str">
        <f t="shared" ca="1" si="9"/>
        <v/>
      </c>
      <c r="O51" s="57" t="str">
        <f t="shared" ca="1" si="10"/>
        <v/>
      </c>
      <c r="P51" s="3" t="str">
        <f t="shared" ca="1" si="3"/>
        <v/>
      </c>
      <c r="Q51" s="4" t="str">
        <f t="shared" ca="1" si="11"/>
        <v/>
      </c>
      <c r="R51" s="42" t="str">
        <f t="shared" ca="1" si="12"/>
        <v/>
      </c>
      <c r="S51" s="140"/>
      <c r="T51" s="164"/>
    </row>
    <row r="52" spans="1:20" ht="15.95" hidden="1" customHeight="1" x14ac:dyDescent="0.25">
      <c r="A52" s="48"/>
      <c r="B52" s="66" t="str">
        <f t="shared" si="4"/>
        <v/>
      </c>
      <c r="C52" s="66" t="str">
        <f t="shared" si="5"/>
        <v/>
      </c>
      <c r="D52" s="55"/>
      <c r="E52" s="67" t="str">
        <f t="shared" ca="1" si="6"/>
        <v/>
      </c>
      <c r="F52" s="56"/>
      <c r="G52" s="67" t="str">
        <f t="shared" ca="1" si="7"/>
        <v/>
      </c>
      <c r="H52" s="57" t="str">
        <f t="shared" ca="1" si="1"/>
        <v/>
      </c>
      <c r="I52" s="72"/>
      <c r="J52" s="7"/>
      <c r="K52" s="68" t="str">
        <f t="shared" ca="1" si="8"/>
        <v/>
      </c>
      <c r="L52" s="40" t="str">
        <f t="shared" ca="1" si="2"/>
        <v/>
      </c>
      <c r="M52" s="47"/>
      <c r="N52" s="41" t="str">
        <f t="shared" ca="1" si="9"/>
        <v/>
      </c>
      <c r="O52" s="57" t="str">
        <f t="shared" ca="1" si="10"/>
        <v/>
      </c>
      <c r="P52" s="3" t="str">
        <f t="shared" ca="1" si="3"/>
        <v/>
      </c>
      <c r="Q52" s="4" t="str">
        <f t="shared" ca="1" si="11"/>
        <v/>
      </c>
      <c r="R52" s="42" t="str">
        <f t="shared" ca="1" si="12"/>
        <v/>
      </c>
      <c r="S52" s="140"/>
      <c r="T52" s="164"/>
    </row>
    <row r="53" spans="1:20" ht="15.95" hidden="1" customHeight="1" x14ac:dyDescent="0.25">
      <c r="A53" s="48"/>
      <c r="B53" s="66" t="str">
        <f t="shared" si="4"/>
        <v/>
      </c>
      <c r="C53" s="66" t="str">
        <f t="shared" si="5"/>
        <v/>
      </c>
      <c r="D53" s="55"/>
      <c r="E53" s="67" t="str">
        <f t="shared" ca="1" si="6"/>
        <v/>
      </c>
      <c r="F53" s="56"/>
      <c r="G53" s="67" t="str">
        <f t="shared" ca="1" si="7"/>
        <v/>
      </c>
      <c r="H53" s="57" t="str">
        <f t="shared" ca="1" si="1"/>
        <v/>
      </c>
      <c r="I53" s="72"/>
      <c r="J53" s="7"/>
      <c r="K53" s="68" t="str">
        <f t="shared" ca="1" si="8"/>
        <v/>
      </c>
      <c r="L53" s="40" t="str">
        <f t="shared" ca="1" si="2"/>
        <v/>
      </c>
      <c r="M53" s="47"/>
      <c r="N53" s="41" t="str">
        <f t="shared" ca="1" si="9"/>
        <v/>
      </c>
      <c r="O53" s="57" t="str">
        <f t="shared" ca="1" si="10"/>
        <v/>
      </c>
      <c r="P53" s="3" t="str">
        <f t="shared" ca="1" si="3"/>
        <v/>
      </c>
      <c r="Q53" s="4" t="str">
        <f t="shared" ca="1" si="11"/>
        <v/>
      </c>
      <c r="R53" s="42" t="str">
        <f t="shared" ca="1" si="12"/>
        <v/>
      </c>
      <c r="S53" s="140"/>
      <c r="T53" s="164"/>
    </row>
    <row r="54" spans="1:20" ht="15.95" hidden="1" customHeight="1" x14ac:dyDescent="0.25">
      <c r="A54" s="48"/>
      <c r="B54" s="66" t="str">
        <f t="shared" si="4"/>
        <v/>
      </c>
      <c r="C54" s="66" t="str">
        <f t="shared" si="5"/>
        <v/>
      </c>
      <c r="D54" s="55"/>
      <c r="E54" s="67" t="str">
        <f t="shared" ca="1" si="6"/>
        <v/>
      </c>
      <c r="F54" s="56"/>
      <c r="G54" s="67" t="str">
        <f t="shared" ca="1" si="7"/>
        <v/>
      </c>
      <c r="H54" s="57" t="str">
        <f t="shared" ca="1" si="1"/>
        <v/>
      </c>
      <c r="I54" s="72"/>
      <c r="J54" s="7"/>
      <c r="K54" s="68" t="str">
        <f t="shared" ca="1" si="8"/>
        <v/>
      </c>
      <c r="L54" s="40" t="str">
        <f t="shared" ca="1" si="2"/>
        <v/>
      </c>
      <c r="M54" s="47"/>
      <c r="N54" s="41" t="str">
        <f t="shared" ca="1" si="9"/>
        <v/>
      </c>
      <c r="O54" s="57" t="str">
        <f t="shared" ca="1" si="10"/>
        <v/>
      </c>
      <c r="P54" s="3" t="str">
        <f t="shared" ca="1" si="3"/>
        <v/>
      </c>
      <c r="Q54" s="4" t="str">
        <f t="shared" ca="1" si="11"/>
        <v/>
      </c>
      <c r="R54" s="42" t="str">
        <f t="shared" ca="1" si="12"/>
        <v/>
      </c>
      <c r="S54" s="140"/>
      <c r="T54" s="164"/>
    </row>
    <row r="55" spans="1:20" ht="15.95" hidden="1" customHeight="1" x14ac:dyDescent="0.25">
      <c r="A55" s="48"/>
      <c r="B55" s="66" t="str">
        <f t="shared" si="4"/>
        <v/>
      </c>
      <c r="C55" s="66" t="str">
        <f t="shared" si="5"/>
        <v/>
      </c>
      <c r="D55" s="55"/>
      <c r="E55" s="67" t="str">
        <f t="shared" ca="1" si="6"/>
        <v/>
      </c>
      <c r="F55" s="56"/>
      <c r="G55" s="67" t="str">
        <f t="shared" ca="1" si="7"/>
        <v/>
      </c>
      <c r="H55" s="57" t="str">
        <f t="shared" ca="1" si="1"/>
        <v/>
      </c>
      <c r="I55" s="72"/>
      <c r="J55" s="7"/>
      <c r="K55" s="68" t="str">
        <f t="shared" ca="1" si="8"/>
        <v/>
      </c>
      <c r="L55" s="40" t="str">
        <f t="shared" ca="1" si="2"/>
        <v/>
      </c>
      <c r="M55" s="47"/>
      <c r="N55" s="41" t="str">
        <f t="shared" ca="1" si="9"/>
        <v/>
      </c>
      <c r="O55" s="57" t="str">
        <f t="shared" ca="1" si="10"/>
        <v/>
      </c>
      <c r="P55" s="3" t="str">
        <f t="shared" ca="1" si="3"/>
        <v/>
      </c>
      <c r="Q55" s="4" t="str">
        <f t="shared" ca="1" si="11"/>
        <v/>
      </c>
      <c r="R55" s="42" t="str">
        <f t="shared" ca="1" si="12"/>
        <v/>
      </c>
      <c r="S55" s="140"/>
      <c r="T55" s="164"/>
    </row>
    <row r="56" spans="1:20" ht="15.95" hidden="1" customHeight="1" x14ac:dyDescent="0.25">
      <c r="A56" s="48"/>
      <c r="B56" s="66" t="str">
        <f t="shared" si="4"/>
        <v/>
      </c>
      <c r="C56" s="66" t="str">
        <f t="shared" si="5"/>
        <v/>
      </c>
      <c r="D56" s="55"/>
      <c r="E56" s="67" t="str">
        <f t="shared" ca="1" si="6"/>
        <v/>
      </c>
      <c r="F56" s="56"/>
      <c r="G56" s="67" t="str">
        <f t="shared" ca="1" si="7"/>
        <v/>
      </c>
      <c r="H56" s="57" t="str">
        <f t="shared" ca="1" si="1"/>
        <v/>
      </c>
      <c r="I56" s="72"/>
      <c r="J56" s="7"/>
      <c r="K56" s="68" t="str">
        <f t="shared" ca="1" si="8"/>
        <v/>
      </c>
      <c r="L56" s="40" t="str">
        <f t="shared" ca="1" si="2"/>
        <v/>
      </c>
      <c r="M56" s="47"/>
      <c r="N56" s="41" t="str">
        <f t="shared" ca="1" si="9"/>
        <v/>
      </c>
      <c r="O56" s="57" t="str">
        <f t="shared" ca="1" si="10"/>
        <v/>
      </c>
      <c r="P56" s="3" t="str">
        <f t="shared" ca="1" si="3"/>
        <v/>
      </c>
      <c r="Q56" s="4" t="str">
        <f t="shared" ca="1" si="11"/>
        <v/>
      </c>
      <c r="R56" s="42" t="str">
        <f t="shared" ca="1" si="12"/>
        <v/>
      </c>
      <c r="S56" s="140"/>
      <c r="T56" s="164"/>
    </row>
    <row r="57" spans="1:20" ht="15.95" hidden="1" customHeight="1" x14ac:dyDescent="0.25">
      <c r="A57" s="48"/>
      <c r="B57" s="66" t="str">
        <f t="shared" si="4"/>
        <v/>
      </c>
      <c r="C57" s="66" t="str">
        <f t="shared" si="5"/>
        <v/>
      </c>
      <c r="D57" s="55"/>
      <c r="E57" s="67" t="str">
        <f t="shared" ca="1" si="6"/>
        <v/>
      </c>
      <c r="F57" s="56"/>
      <c r="G57" s="67" t="str">
        <f t="shared" ca="1" si="7"/>
        <v/>
      </c>
      <c r="H57" s="57" t="str">
        <f t="shared" ca="1" si="1"/>
        <v/>
      </c>
      <c r="I57" s="72"/>
      <c r="J57" s="7"/>
      <c r="K57" s="68" t="str">
        <f t="shared" ca="1" si="8"/>
        <v/>
      </c>
      <c r="L57" s="40" t="str">
        <f t="shared" ca="1" si="2"/>
        <v/>
      </c>
      <c r="M57" s="47"/>
      <c r="N57" s="41" t="str">
        <f t="shared" ca="1" si="9"/>
        <v/>
      </c>
      <c r="O57" s="57" t="str">
        <f t="shared" ca="1" si="10"/>
        <v/>
      </c>
      <c r="P57" s="3" t="str">
        <f t="shared" ca="1" si="3"/>
        <v/>
      </c>
      <c r="Q57" s="4" t="str">
        <f t="shared" ca="1" si="11"/>
        <v/>
      </c>
      <c r="R57" s="42" t="str">
        <f t="shared" ca="1" si="12"/>
        <v/>
      </c>
      <c r="S57" s="140"/>
      <c r="T57" s="164"/>
    </row>
    <row r="58" spans="1:20" ht="15.95" hidden="1" customHeight="1" x14ac:dyDescent="0.25">
      <c r="A58" s="48"/>
      <c r="B58" s="66" t="str">
        <f t="shared" si="4"/>
        <v/>
      </c>
      <c r="C58" s="66" t="str">
        <f t="shared" si="5"/>
        <v/>
      </c>
      <c r="D58" s="55"/>
      <c r="E58" s="67" t="str">
        <f t="shared" ca="1" si="6"/>
        <v/>
      </c>
      <c r="F58" s="56"/>
      <c r="G58" s="67" t="str">
        <f t="shared" ca="1" si="7"/>
        <v/>
      </c>
      <c r="H58" s="57" t="str">
        <f t="shared" ca="1" si="1"/>
        <v/>
      </c>
      <c r="I58" s="72"/>
      <c r="J58" s="7"/>
      <c r="K58" s="68" t="str">
        <f t="shared" ca="1" si="8"/>
        <v/>
      </c>
      <c r="L58" s="40" t="str">
        <f t="shared" ca="1" si="2"/>
        <v/>
      </c>
      <c r="M58" s="47"/>
      <c r="N58" s="41" t="str">
        <f t="shared" ca="1" si="9"/>
        <v/>
      </c>
      <c r="O58" s="57" t="str">
        <f t="shared" ca="1" si="10"/>
        <v/>
      </c>
      <c r="P58" s="3" t="str">
        <f t="shared" ca="1" si="3"/>
        <v/>
      </c>
      <c r="Q58" s="4" t="str">
        <f t="shared" ca="1" si="11"/>
        <v/>
      </c>
      <c r="R58" s="42" t="str">
        <f t="shared" ca="1" si="12"/>
        <v/>
      </c>
      <c r="S58" s="140"/>
      <c r="T58" s="164"/>
    </row>
    <row r="59" spans="1:20" ht="15.95" hidden="1" customHeight="1" x14ac:dyDescent="0.25">
      <c r="A59" s="48"/>
      <c r="B59" s="66" t="str">
        <f t="shared" si="4"/>
        <v/>
      </c>
      <c r="C59" s="66" t="str">
        <f t="shared" si="5"/>
        <v/>
      </c>
      <c r="D59" s="55"/>
      <c r="E59" s="67" t="str">
        <f t="shared" ca="1" si="6"/>
        <v/>
      </c>
      <c r="F59" s="56"/>
      <c r="G59" s="67" t="str">
        <f t="shared" ca="1" si="7"/>
        <v/>
      </c>
      <c r="H59" s="57" t="str">
        <f t="shared" ca="1" si="1"/>
        <v/>
      </c>
      <c r="I59" s="72"/>
      <c r="J59" s="7"/>
      <c r="K59" s="68" t="str">
        <f t="shared" ca="1" si="8"/>
        <v/>
      </c>
      <c r="L59" s="40" t="str">
        <f t="shared" ca="1" si="2"/>
        <v/>
      </c>
      <c r="M59" s="47"/>
      <c r="N59" s="41" t="str">
        <f t="shared" ca="1" si="9"/>
        <v/>
      </c>
      <c r="O59" s="57" t="str">
        <f t="shared" ca="1" si="10"/>
        <v/>
      </c>
      <c r="P59" s="3" t="str">
        <f t="shared" ca="1" si="3"/>
        <v/>
      </c>
      <c r="Q59" s="4" t="str">
        <f t="shared" ca="1" si="11"/>
        <v/>
      </c>
      <c r="R59" s="42" t="str">
        <f t="shared" ca="1" si="12"/>
        <v/>
      </c>
      <c r="S59" s="140"/>
      <c r="T59" s="164"/>
    </row>
    <row r="60" spans="1:20" ht="15.95" hidden="1" customHeight="1" x14ac:dyDescent="0.25">
      <c r="A60" s="48"/>
      <c r="B60" s="66" t="str">
        <f t="shared" si="4"/>
        <v/>
      </c>
      <c r="C60" s="66" t="str">
        <f t="shared" si="5"/>
        <v/>
      </c>
      <c r="D60" s="55"/>
      <c r="E60" s="67" t="str">
        <f t="shared" ca="1" si="6"/>
        <v/>
      </c>
      <c r="F60" s="56"/>
      <c r="G60" s="67" t="str">
        <f t="shared" ca="1" si="7"/>
        <v/>
      </c>
      <c r="H60" s="57" t="str">
        <f t="shared" ca="1" si="1"/>
        <v/>
      </c>
      <c r="I60" s="72"/>
      <c r="J60" s="7"/>
      <c r="K60" s="68" t="str">
        <f t="shared" ca="1" si="8"/>
        <v/>
      </c>
      <c r="L60" s="40" t="str">
        <f t="shared" ca="1" si="2"/>
        <v/>
      </c>
      <c r="M60" s="47"/>
      <c r="N60" s="41" t="str">
        <f t="shared" ca="1" si="9"/>
        <v/>
      </c>
      <c r="O60" s="57" t="str">
        <f t="shared" ca="1" si="10"/>
        <v/>
      </c>
      <c r="P60" s="3" t="str">
        <f t="shared" ca="1" si="3"/>
        <v/>
      </c>
      <c r="Q60" s="4" t="str">
        <f t="shared" ca="1" si="11"/>
        <v/>
      </c>
      <c r="R60" s="42" t="str">
        <f t="shared" ca="1" si="12"/>
        <v/>
      </c>
      <c r="S60" s="140"/>
      <c r="T60" s="164"/>
    </row>
    <row r="61" spans="1:20" ht="15.95" hidden="1" customHeight="1" x14ac:dyDescent="0.25">
      <c r="A61" s="48"/>
      <c r="B61" s="66" t="str">
        <f t="shared" si="4"/>
        <v/>
      </c>
      <c r="C61" s="66" t="str">
        <f t="shared" si="5"/>
        <v/>
      </c>
      <c r="D61" s="55"/>
      <c r="E61" s="67" t="str">
        <f t="shared" ca="1" si="6"/>
        <v/>
      </c>
      <c r="F61" s="56"/>
      <c r="G61" s="67" t="str">
        <f t="shared" ca="1" si="7"/>
        <v/>
      </c>
      <c r="H61" s="57" t="str">
        <f t="shared" ca="1" si="1"/>
        <v/>
      </c>
      <c r="I61" s="72"/>
      <c r="J61" s="7"/>
      <c r="K61" s="68" t="str">
        <f t="shared" ca="1" si="8"/>
        <v/>
      </c>
      <c r="L61" s="40" t="str">
        <f t="shared" ca="1" si="2"/>
        <v/>
      </c>
      <c r="M61" s="47"/>
      <c r="N61" s="41" t="str">
        <f t="shared" ca="1" si="9"/>
        <v/>
      </c>
      <c r="O61" s="57" t="str">
        <f t="shared" ca="1" si="10"/>
        <v/>
      </c>
      <c r="P61" s="3" t="str">
        <f t="shared" ca="1" si="3"/>
        <v/>
      </c>
      <c r="Q61" s="4" t="str">
        <f t="shared" ca="1" si="11"/>
        <v/>
      </c>
      <c r="R61" s="42" t="str">
        <f t="shared" ca="1" si="12"/>
        <v/>
      </c>
      <c r="S61" s="140"/>
      <c r="T61" s="164"/>
    </row>
    <row r="62" spans="1:20" ht="15.95" hidden="1" customHeight="1" x14ac:dyDescent="0.25">
      <c r="A62" s="48"/>
      <c r="B62" s="66" t="str">
        <f t="shared" si="4"/>
        <v/>
      </c>
      <c r="C62" s="66" t="str">
        <f t="shared" si="5"/>
        <v/>
      </c>
      <c r="D62" s="55"/>
      <c r="E62" s="67" t="str">
        <f t="shared" ca="1" si="6"/>
        <v/>
      </c>
      <c r="F62" s="56"/>
      <c r="G62" s="67" t="str">
        <f t="shared" ca="1" si="7"/>
        <v/>
      </c>
      <c r="H62" s="57" t="str">
        <f t="shared" ca="1" si="1"/>
        <v/>
      </c>
      <c r="I62" s="72"/>
      <c r="J62" s="7"/>
      <c r="K62" s="68" t="str">
        <f t="shared" ca="1" si="8"/>
        <v/>
      </c>
      <c r="L62" s="40" t="str">
        <f t="shared" ca="1" si="2"/>
        <v/>
      </c>
      <c r="M62" s="47"/>
      <c r="N62" s="41" t="str">
        <f t="shared" ca="1" si="9"/>
        <v/>
      </c>
      <c r="O62" s="57" t="str">
        <f t="shared" ca="1" si="10"/>
        <v/>
      </c>
      <c r="P62" s="3" t="str">
        <f t="shared" ca="1" si="3"/>
        <v/>
      </c>
      <c r="Q62" s="4" t="str">
        <f t="shared" ca="1" si="11"/>
        <v/>
      </c>
      <c r="R62" s="42" t="str">
        <f t="shared" ca="1" si="12"/>
        <v/>
      </c>
      <c r="S62" s="140" t="s">
        <v>1055</v>
      </c>
      <c r="T62" s="164"/>
    </row>
    <row r="63" spans="1:20" ht="30" customHeight="1" x14ac:dyDescent="0.25">
      <c r="J63" s="9">
        <f ca="1">SUM(K32:K62)</f>
        <v>550</v>
      </c>
      <c r="K63" s="39"/>
      <c r="L63" s="39"/>
      <c r="N63" s="33">
        <f ca="1">SUM(N32:N62)</f>
        <v>91.18</v>
      </c>
      <c r="Q63" s="8">
        <f ca="1">SUM(Q32:Q62)</f>
        <v>825</v>
      </c>
      <c r="R63" s="33">
        <f ca="1">SUM(R32:R62)</f>
        <v>136.77000000000001</v>
      </c>
    </row>
    <row r="65" spans="1:20" ht="50.1" customHeight="1" x14ac:dyDescent="0.25">
      <c r="A65" s="195" t="s">
        <v>1014</v>
      </c>
      <c r="B65" s="195"/>
      <c r="C65" s="171"/>
      <c r="D65" s="171"/>
      <c r="E65" s="171"/>
      <c r="F65" s="171"/>
      <c r="G65" s="171"/>
      <c r="H65" s="171"/>
      <c r="I65" s="171"/>
      <c r="J65" s="171"/>
      <c r="K65" s="171"/>
      <c r="L65" s="171"/>
      <c r="M65" s="171"/>
      <c r="N65" s="171"/>
      <c r="O65" s="164"/>
      <c r="P65" s="164"/>
      <c r="Q65" s="164"/>
      <c r="R65" s="164"/>
      <c r="S65" s="164"/>
      <c r="T65" s="164"/>
    </row>
    <row r="66" spans="1:20" ht="45" customHeight="1" x14ac:dyDescent="0.25">
      <c r="A66" s="62" t="s">
        <v>4</v>
      </c>
      <c r="B66" s="62" t="s">
        <v>1054</v>
      </c>
      <c r="C66" s="5" t="s">
        <v>206</v>
      </c>
      <c r="D66" s="5" t="s">
        <v>261</v>
      </c>
      <c r="E66" s="64" t="s">
        <v>188</v>
      </c>
      <c r="F66" s="62" t="s">
        <v>959</v>
      </c>
      <c r="G66" s="64" t="s">
        <v>273</v>
      </c>
      <c r="H66" s="62" t="s">
        <v>958</v>
      </c>
      <c r="I66" s="64" t="s">
        <v>961</v>
      </c>
      <c r="J66" s="5" t="s">
        <v>1057</v>
      </c>
      <c r="K66" s="64" t="s">
        <v>960</v>
      </c>
      <c r="L66" s="62" t="s">
        <v>325</v>
      </c>
      <c r="M66" s="64" t="s">
        <v>189</v>
      </c>
      <c r="N66" s="5" t="s">
        <v>138</v>
      </c>
      <c r="O66" s="5" t="s">
        <v>1058</v>
      </c>
      <c r="P66" s="192" t="s">
        <v>190</v>
      </c>
      <c r="Q66" s="193"/>
      <c r="R66" s="193"/>
      <c r="S66" s="193"/>
      <c r="T66" s="194"/>
    </row>
    <row r="67" spans="1:20" ht="15.95" customHeight="1" x14ac:dyDescent="0.25">
      <c r="A67" s="48"/>
      <c r="B67" s="66" t="str">
        <f t="shared" ref="B67:B97" si="13">IF(ISNUMBER($A67), IF(VLOOKUP($A67,$A$8:$C$27,2)&lt;&gt;"",VLOOKUP($A67,$A$8:$C$27,2),"TBD"),"")</f>
        <v/>
      </c>
      <c r="C67" s="66" t="str">
        <f t="shared" ref="C67:C97" si="14">IF(ISNUMBER($A67), IF(VLOOKUP($A67,$A$8:$C$27,3)&lt;&gt;"",VLOOKUP($A67,$A$8:$C$27,3),"Enter an Activity Name in the Activity Table"),"")</f>
        <v/>
      </c>
      <c r="D67" s="120"/>
      <c r="E67" s="71"/>
      <c r="F67" s="7"/>
      <c r="G67" s="68" t="str">
        <f ca="1">IF(INDIRECT(CONCATENATE("F",ROW()),TRUE) &lt;&gt; 0, INDIRECT(CONCATENATE("F",ROW()),TRUE), "")</f>
        <v/>
      </c>
      <c r="H67" s="97" t="str">
        <f>IF($F67&lt;&gt;"",VLOOKUP($F67,'ResourceM&amp;S'!$A$3:$E$8,5),"")</f>
        <v/>
      </c>
      <c r="I67" s="67"/>
      <c r="J67" s="107"/>
      <c r="K67" s="98" t="str">
        <f ca="1">IF(INDIRECT(CONCATENATE("J",ROW()),TRUE) &lt;&gt; 0, INDIRECT(CONCATENATE("J",ROW()),TRUE), "")</f>
        <v/>
      </c>
      <c r="L67" s="99" t="str">
        <f>IF(AND($A67&lt;&gt;"",$F67&lt;&gt;""),IF(VLOOKUP($A67,$A$8:$M$27,12)&lt;&gt;"",VLOOKUP($A67,$A$8:$M$27,12),"No Estimate Type in Activity Table"),"")</f>
        <v/>
      </c>
      <c r="M67" s="46"/>
      <c r="N67" s="108" t="str">
        <f t="shared" ref="N67:N97" si="15">IF(AND($L67&lt;&gt;"",$L67&lt;&gt;"No Estimate Type in Activity Table"),INDEX(ContingencyTable,MATCH($L67,ContingencyLists,0),2),"")</f>
        <v/>
      </c>
      <c r="O67" s="100" t="str">
        <f>IF(AND(ISNUMBER($J67),ISNUMBER($N67)), ($J67*$H67)*(1+$N67),"")</f>
        <v/>
      </c>
      <c r="P67" s="183"/>
      <c r="Q67" s="184"/>
      <c r="R67" s="184"/>
      <c r="S67" s="184"/>
      <c r="T67" s="185"/>
    </row>
    <row r="68" spans="1:20" ht="15.95" hidden="1" customHeight="1" x14ac:dyDescent="0.25">
      <c r="A68" s="48"/>
      <c r="B68" s="66" t="str">
        <f t="shared" si="13"/>
        <v/>
      </c>
      <c r="C68" s="66" t="str">
        <f t="shared" si="14"/>
        <v/>
      </c>
      <c r="D68" s="58"/>
      <c r="E68" s="71"/>
      <c r="F68" s="7"/>
      <c r="G68" s="68" t="str">
        <f t="shared" ref="G68:G97" ca="1" si="16">IF(INDIRECT(CONCATENATE("F",ROW()),TRUE) &lt;&gt; 0, INDIRECT(CONCATENATE("F",ROW()),TRUE), "")</f>
        <v/>
      </c>
      <c r="H68" s="97" t="str">
        <f>IF($F68&lt;&gt;"",VLOOKUP($F68,'ResourceM&amp;S'!$A$3:$E$8,5),"")</f>
        <v/>
      </c>
      <c r="I68" s="67"/>
      <c r="J68" s="107"/>
      <c r="K68" s="98" t="str">
        <f t="shared" ref="K68:K97" ca="1" si="17">IF(INDIRECT(CONCATENATE("J",ROW()),TRUE) &lt;&gt; 0, INDIRECT(CONCATENATE("J",ROW()),TRUE), "")</f>
        <v/>
      </c>
      <c r="L68" s="99" t="str">
        <f t="shared" ref="L68:L97" si="18">IF(AND($A68&lt;&gt;"",$F68&lt;&gt;""),IF(VLOOKUP($A68,$A$8:$M$27,12)&lt;&gt;"",VLOOKUP($A68,$A$8:$M$27,12),"No Estimate Type in Activity Table"),"")</f>
        <v/>
      </c>
      <c r="M68" s="46"/>
      <c r="N68" s="108" t="str">
        <f t="shared" si="15"/>
        <v/>
      </c>
      <c r="O68" s="100" t="str">
        <f t="shared" ref="O68:O97" si="19">IF(AND(ISNUMBER($J68),ISNUMBER($N68)), ($J68*$H68)*(1+$N68),"")</f>
        <v/>
      </c>
      <c r="P68" s="183"/>
      <c r="Q68" s="184"/>
      <c r="R68" s="184"/>
      <c r="S68" s="184"/>
      <c r="T68" s="185"/>
    </row>
    <row r="69" spans="1:20" ht="15.95" hidden="1" customHeight="1" x14ac:dyDescent="0.25">
      <c r="A69" s="48"/>
      <c r="B69" s="66" t="str">
        <f t="shared" si="13"/>
        <v/>
      </c>
      <c r="C69" s="66" t="str">
        <f t="shared" si="14"/>
        <v/>
      </c>
      <c r="D69" s="58"/>
      <c r="E69" s="71"/>
      <c r="F69" s="7"/>
      <c r="G69" s="68" t="str">
        <f t="shared" ca="1" si="16"/>
        <v/>
      </c>
      <c r="H69" s="97" t="str">
        <f>IF($F69&lt;&gt;"",VLOOKUP($F69,'ResourceM&amp;S'!$A$3:$E$8,5),"")</f>
        <v/>
      </c>
      <c r="I69" s="67"/>
      <c r="J69" s="107"/>
      <c r="K69" s="98" t="str">
        <f t="shared" ca="1" si="17"/>
        <v/>
      </c>
      <c r="L69" s="99" t="str">
        <f t="shared" si="18"/>
        <v/>
      </c>
      <c r="M69" s="46"/>
      <c r="N69" s="108" t="str">
        <f t="shared" si="15"/>
        <v/>
      </c>
      <c r="O69" s="100" t="str">
        <f t="shared" si="19"/>
        <v/>
      </c>
      <c r="P69" s="183"/>
      <c r="Q69" s="184"/>
      <c r="R69" s="184"/>
      <c r="S69" s="184"/>
      <c r="T69" s="185"/>
    </row>
    <row r="70" spans="1:20" ht="15.95" hidden="1" customHeight="1" x14ac:dyDescent="0.25">
      <c r="A70" s="48"/>
      <c r="B70" s="66" t="str">
        <f t="shared" si="13"/>
        <v/>
      </c>
      <c r="C70" s="66" t="str">
        <f t="shared" si="14"/>
        <v/>
      </c>
      <c r="D70" s="58"/>
      <c r="E70" s="71"/>
      <c r="F70" s="7"/>
      <c r="G70" s="68" t="str">
        <f t="shared" ca="1" si="16"/>
        <v/>
      </c>
      <c r="H70" s="97" t="str">
        <f>IF($F70&lt;&gt;"",VLOOKUP($F70,'ResourceM&amp;S'!$A$3:$E$8,5),"")</f>
        <v/>
      </c>
      <c r="I70" s="67"/>
      <c r="J70" s="107"/>
      <c r="K70" s="98" t="str">
        <f t="shared" ca="1" si="17"/>
        <v/>
      </c>
      <c r="L70" s="99" t="str">
        <f t="shared" si="18"/>
        <v/>
      </c>
      <c r="M70" s="46"/>
      <c r="N70" s="108" t="str">
        <f t="shared" si="15"/>
        <v/>
      </c>
      <c r="O70" s="100" t="str">
        <f t="shared" si="19"/>
        <v/>
      </c>
      <c r="P70" s="183"/>
      <c r="Q70" s="184"/>
      <c r="R70" s="184"/>
      <c r="S70" s="184"/>
      <c r="T70" s="185"/>
    </row>
    <row r="71" spans="1:20" ht="15.95" hidden="1" customHeight="1" x14ac:dyDescent="0.25">
      <c r="A71" s="48"/>
      <c r="B71" s="66" t="str">
        <f t="shared" si="13"/>
        <v/>
      </c>
      <c r="C71" s="66" t="str">
        <f t="shared" si="14"/>
        <v/>
      </c>
      <c r="D71" s="58"/>
      <c r="E71" s="71"/>
      <c r="F71" s="7"/>
      <c r="G71" s="68" t="str">
        <f t="shared" ca="1" si="16"/>
        <v/>
      </c>
      <c r="H71" s="97" t="str">
        <f>IF($F71&lt;&gt;"",VLOOKUP($F71,'ResourceM&amp;S'!$A$3:$E$8,5),"")</f>
        <v/>
      </c>
      <c r="I71" s="67"/>
      <c r="J71" s="107"/>
      <c r="K71" s="98" t="str">
        <f t="shared" ca="1" si="17"/>
        <v/>
      </c>
      <c r="L71" s="99" t="str">
        <f t="shared" si="18"/>
        <v/>
      </c>
      <c r="M71" s="46"/>
      <c r="N71" s="108" t="str">
        <f t="shared" si="15"/>
        <v/>
      </c>
      <c r="O71" s="100" t="str">
        <f t="shared" si="19"/>
        <v/>
      </c>
      <c r="P71" s="183"/>
      <c r="Q71" s="184"/>
      <c r="R71" s="184"/>
      <c r="S71" s="184"/>
      <c r="T71" s="185"/>
    </row>
    <row r="72" spans="1:20" ht="15.95" hidden="1" customHeight="1" x14ac:dyDescent="0.25">
      <c r="A72" s="48"/>
      <c r="B72" s="66" t="str">
        <f t="shared" si="13"/>
        <v/>
      </c>
      <c r="C72" s="66" t="str">
        <f t="shared" si="14"/>
        <v/>
      </c>
      <c r="D72" s="58"/>
      <c r="E72" s="71"/>
      <c r="F72" s="7"/>
      <c r="G72" s="68" t="str">
        <f t="shared" ca="1" si="16"/>
        <v/>
      </c>
      <c r="H72" s="97" t="str">
        <f>IF($F72&lt;&gt;"",VLOOKUP($F72,'ResourceM&amp;S'!$A$3:$E$8,5),"")</f>
        <v/>
      </c>
      <c r="I72" s="67"/>
      <c r="J72" s="107"/>
      <c r="K72" s="98" t="str">
        <f t="shared" ca="1" si="17"/>
        <v/>
      </c>
      <c r="L72" s="99" t="str">
        <f t="shared" si="18"/>
        <v/>
      </c>
      <c r="M72" s="46"/>
      <c r="N72" s="108" t="str">
        <f t="shared" si="15"/>
        <v/>
      </c>
      <c r="O72" s="100" t="str">
        <f t="shared" si="19"/>
        <v/>
      </c>
      <c r="P72" s="183"/>
      <c r="Q72" s="184"/>
      <c r="R72" s="184"/>
      <c r="S72" s="184"/>
      <c r="T72" s="185"/>
    </row>
    <row r="73" spans="1:20" ht="15.95" hidden="1" customHeight="1" x14ac:dyDescent="0.25">
      <c r="A73" s="48"/>
      <c r="B73" s="66" t="str">
        <f t="shared" si="13"/>
        <v/>
      </c>
      <c r="C73" s="66" t="str">
        <f t="shared" si="14"/>
        <v/>
      </c>
      <c r="D73" s="58"/>
      <c r="E73" s="71"/>
      <c r="F73" s="7"/>
      <c r="G73" s="68" t="str">
        <f t="shared" ca="1" si="16"/>
        <v/>
      </c>
      <c r="H73" s="97" t="str">
        <f>IF($F73&lt;&gt;"",VLOOKUP($F73,'ResourceM&amp;S'!$A$3:$E$8,5),"")</f>
        <v/>
      </c>
      <c r="I73" s="67"/>
      <c r="J73" s="107"/>
      <c r="K73" s="98" t="str">
        <f t="shared" ca="1" si="17"/>
        <v/>
      </c>
      <c r="L73" s="99" t="str">
        <f t="shared" si="18"/>
        <v/>
      </c>
      <c r="M73" s="46"/>
      <c r="N73" s="108" t="str">
        <f t="shared" si="15"/>
        <v/>
      </c>
      <c r="O73" s="100" t="str">
        <f t="shared" si="19"/>
        <v/>
      </c>
      <c r="P73" s="183"/>
      <c r="Q73" s="184"/>
      <c r="R73" s="184"/>
      <c r="S73" s="184"/>
      <c r="T73" s="185"/>
    </row>
    <row r="74" spans="1:20" ht="15.95" hidden="1" customHeight="1" x14ac:dyDescent="0.25">
      <c r="A74" s="48"/>
      <c r="B74" s="66" t="str">
        <f t="shared" si="13"/>
        <v/>
      </c>
      <c r="C74" s="66" t="str">
        <f t="shared" si="14"/>
        <v/>
      </c>
      <c r="D74" s="58"/>
      <c r="E74" s="71"/>
      <c r="F74" s="7"/>
      <c r="G74" s="68" t="str">
        <f t="shared" ca="1" si="16"/>
        <v/>
      </c>
      <c r="H74" s="97" t="str">
        <f>IF($F74&lt;&gt;"",VLOOKUP($F74,'ResourceM&amp;S'!$A$3:$E$8,5),"")</f>
        <v/>
      </c>
      <c r="I74" s="67"/>
      <c r="J74" s="107"/>
      <c r="K74" s="98" t="str">
        <f t="shared" ca="1" si="17"/>
        <v/>
      </c>
      <c r="L74" s="99" t="str">
        <f t="shared" si="18"/>
        <v/>
      </c>
      <c r="M74" s="46"/>
      <c r="N74" s="108" t="str">
        <f t="shared" si="15"/>
        <v/>
      </c>
      <c r="O74" s="100" t="str">
        <f t="shared" si="19"/>
        <v/>
      </c>
      <c r="P74" s="183"/>
      <c r="Q74" s="184"/>
      <c r="R74" s="184"/>
      <c r="S74" s="184"/>
      <c r="T74" s="185"/>
    </row>
    <row r="75" spans="1:20" ht="15.95" hidden="1" customHeight="1" x14ac:dyDescent="0.25">
      <c r="A75" s="48"/>
      <c r="B75" s="66" t="str">
        <f t="shared" si="13"/>
        <v/>
      </c>
      <c r="C75" s="66" t="str">
        <f t="shared" si="14"/>
        <v/>
      </c>
      <c r="D75" s="58"/>
      <c r="E75" s="71"/>
      <c r="F75" s="7"/>
      <c r="G75" s="68" t="str">
        <f t="shared" ca="1" si="16"/>
        <v/>
      </c>
      <c r="H75" s="97" t="str">
        <f>IF($F75&lt;&gt;"",VLOOKUP($F75,'ResourceM&amp;S'!$A$3:$E$8,5),"")</f>
        <v/>
      </c>
      <c r="I75" s="67"/>
      <c r="J75" s="107"/>
      <c r="K75" s="98" t="str">
        <f t="shared" ca="1" si="17"/>
        <v/>
      </c>
      <c r="L75" s="99" t="str">
        <f t="shared" si="18"/>
        <v/>
      </c>
      <c r="M75" s="46"/>
      <c r="N75" s="108" t="str">
        <f t="shared" si="15"/>
        <v/>
      </c>
      <c r="O75" s="100" t="str">
        <f t="shared" si="19"/>
        <v/>
      </c>
      <c r="P75" s="183"/>
      <c r="Q75" s="184"/>
      <c r="R75" s="184"/>
      <c r="S75" s="184"/>
      <c r="T75" s="185"/>
    </row>
    <row r="76" spans="1:20" ht="15.95" hidden="1" customHeight="1" x14ac:dyDescent="0.25">
      <c r="A76" s="48"/>
      <c r="B76" s="66" t="str">
        <f t="shared" si="13"/>
        <v/>
      </c>
      <c r="C76" s="66" t="str">
        <f t="shared" si="14"/>
        <v/>
      </c>
      <c r="D76" s="58"/>
      <c r="E76" s="71"/>
      <c r="F76" s="7"/>
      <c r="G76" s="68" t="str">
        <f t="shared" ca="1" si="16"/>
        <v/>
      </c>
      <c r="H76" s="97" t="str">
        <f>IF($F76&lt;&gt;"",VLOOKUP($F76,'ResourceM&amp;S'!$A$3:$E$8,5),"")</f>
        <v/>
      </c>
      <c r="I76" s="67"/>
      <c r="J76" s="107"/>
      <c r="K76" s="98" t="str">
        <f t="shared" ca="1" si="17"/>
        <v/>
      </c>
      <c r="L76" s="99" t="str">
        <f t="shared" si="18"/>
        <v/>
      </c>
      <c r="M76" s="46"/>
      <c r="N76" s="108" t="str">
        <f t="shared" si="15"/>
        <v/>
      </c>
      <c r="O76" s="100" t="str">
        <f t="shared" si="19"/>
        <v/>
      </c>
      <c r="P76" s="183"/>
      <c r="Q76" s="184"/>
      <c r="R76" s="184"/>
      <c r="S76" s="184"/>
      <c r="T76" s="185"/>
    </row>
    <row r="77" spans="1:20" ht="15.95" hidden="1" customHeight="1" x14ac:dyDescent="0.25">
      <c r="A77" s="48"/>
      <c r="B77" s="66" t="str">
        <f t="shared" si="13"/>
        <v/>
      </c>
      <c r="C77" s="66" t="str">
        <f t="shared" si="14"/>
        <v/>
      </c>
      <c r="D77" s="58"/>
      <c r="E77" s="71"/>
      <c r="F77" s="7"/>
      <c r="G77" s="68" t="str">
        <f t="shared" ca="1" si="16"/>
        <v/>
      </c>
      <c r="H77" s="97" t="str">
        <f>IF($F77&lt;&gt;"",VLOOKUP($F77,'ResourceM&amp;S'!$A$3:$E$8,5),"")</f>
        <v/>
      </c>
      <c r="I77" s="67"/>
      <c r="J77" s="107"/>
      <c r="K77" s="98" t="str">
        <f t="shared" ca="1" si="17"/>
        <v/>
      </c>
      <c r="L77" s="99" t="str">
        <f t="shared" si="18"/>
        <v/>
      </c>
      <c r="M77" s="46"/>
      <c r="N77" s="108" t="str">
        <f t="shared" si="15"/>
        <v/>
      </c>
      <c r="O77" s="100" t="str">
        <f t="shared" si="19"/>
        <v/>
      </c>
      <c r="P77" s="183"/>
      <c r="Q77" s="184"/>
      <c r="R77" s="184"/>
      <c r="S77" s="184"/>
      <c r="T77" s="185"/>
    </row>
    <row r="78" spans="1:20" ht="15.95" hidden="1" customHeight="1" x14ac:dyDescent="0.25">
      <c r="A78" s="48"/>
      <c r="B78" s="66" t="str">
        <f t="shared" si="13"/>
        <v/>
      </c>
      <c r="C78" s="66" t="str">
        <f t="shared" si="14"/>
        <v/>
      </c>
      <c r="D78" s="58"/>
      <c r="E78" s="71"/>
      <c r="F78" s="7"/>
      <c r="G78" s="68" t="str">
        <f t="shared" ca="1" si="16"/>
        <v/>
      </c>
      <c r="H78" s="97" t="str">
        <f>IF($F78&lt;&gt;"",VLOOKUP($F78,'ResourceM&amp;S'!$A$3:$E$8,5),"")</f>
        <v/>
      </c>
      <c r="I78" s="67"/>
      <c r="J78" s="107"/>
      <c r="K78" s="98" t="str">
        <f t="shared" ca="1" si="17"/>
        <v/>
      </c>
      <c r="L78" s="99" t="str">
        <f t="shared" si="18"/>
        <v/>
      </c>
      <c r="M78" s="46"/>
      <c r="N78" s="108" t="str">
        <f t="shared" si="15"/>
        <v/>
      </c>
      <c r="O78" s="100" t="str">
        <f t="shared" si="19"/>
        <v/>
      </c>
      <c r="P78" s="183"/>
      <c r="Q78" s="184"/>
      <c r="R78" s="184"/>
      <c r="S78" s="184"/>
      <c r="T78" s="185"/>
    </row>
    <row r="79" spans="1:20" ht="15.95" hidden="1" customHeight="1" x14ac:dyDescent="0.25">
      <c r="A79" s="48"/>
      <c r="B79" s="66" t="str">
        <f t="shared" si="13"/>
        <v/>
      </c>
      <c r="C79" s="66" t="str">
        <f t="shared" si="14"/>
        <v/>
      </c>
      <c r="D79" s="58"/>
      <c r="E79" s="71"/>
      <c r="F79" s="7"/>
      <c r="G79" s="68" t="str">
        <f t="shared" ca="1" si="16"/>
        <v/>
      </c>
      <c r="H79" s="97" t="str">
        <f>IF($F79&lt;&gt;"",VLOOKUP($F79,'ResourceM&amp;S'!$A$3:$E$8,5),"")</f>
        <v/>
      </c>
      <c r="I79" s="67"/>
      <c r="J79" s="107"/>
      <c r="K79" s="98" t="str">
        <f t="shared" ca="1" si="17"/>
        <v/>
      </c>
      <c r="L79" s="99" t="str">
        <f t="shared" si="18"/>
        <v/>
      </c>
      <c r="M79" s="46"/>
      <c r="N79" s="108" t="str">
        <f t="shared" si="15"/>
        <v/>
      </c>
      <c r="O79" s="100" t="str">
        <f t="shared" si="19"/>
        <v/>
      </c>
      <c r="P79" s="183"/>
      <c r="Q79" s="184"/>
      <c r="R79" s="184"/>
      <c r="S79" s="184"/>
      <c r="T79" s="185"/>
    </row>
    <row r="80" spans="1:20" ht="15.95" hidden="1" customHeight="1" x14ac:dyDescent="0.25">
      <c r="A80" s="48"/>
      <c r="B80" s="66" t="str">
        <f t="shared" si="13"/>
        <v/>
      </c>
      <c r="C80" s="66" t="str">
        <f t="shared" si="14"/>
        <v/>
      </c>
      <c r="D80" s="58"/>
      <c r="E80" s="71"/>
      <c r="F80" s="7"/>
      <c r="G80" s="68" t="str">
        <f t="shared" ca="1" si="16"/>
        <v/>
      </c>
      <c r="H80" s="97" t="str">
        <f>IF($F80&lt;&gt;"",VLOOKUP($F80,'ResourceM&amp;S'!$A$3:$E$8,5),"")</f>
        <v/>
      </c>
      <c r="I80" s="67"/>
      <c r="J80" s="107"/>
      <c r="K80" s="98" t="str">
        <f t="shared" ca="1" si="17"/>
        <v/>
      </c>
      <c r="L80" s="99" t="str">
        <f t="shared" si="18"/>
        <v/>
      </c>
      <c r="M80" s="46"/>
      <c r="N80" s="108" t="str">
        <f t="shared" si="15"/>
        <v/>
      </c>
      <c r="O80" s="100" t="str">
        <f t="shared" si="19"/>
        <v/>
      </c>
      <c r="P80" s="183"/>
      <c r="Q80" s="184"/>
      <c r="R80" s="184"/>
      <c r="S80" s="184"/>
      <c r="T80" s="185"/>
    </row>
    <row r="81" spans="1:20" ht="15.95" hidden="1" customHeight="1" x14ac:dyDescent="0.25">
      <c r="A81" s="48"/>
      <c r="B81" s="66" t="str">
        <f t="shared" si="13"/>
        <v/>
      </c>
      <c r="C81" s="66" t="str">
        <f t="shared" si="14"/>
        <v/>
      </c>
      <c r="D81" s="58"/>
      <c r="E81" s="71"/>
      <c r="F81" s="7"/>
      <c r="G81" s="68" t="str">
        <f t="shared" ca="1" si="16"/>
        <v/>
      </c>
      <c r="H81" s="97" t="str">
        <f>IF($F81&lt;&gt;"",VLOOKUP($F81,'ResourceM&amp;S'!$A$3:$E$8,5),"")</f>
        <v/>
      </c>
      <c r="I81" s="67"/>
      <c r="J81" s="107"/>
      <c r="K81" s="98" t="str">
        <f t="shared" ca="1" si="17"/>
        <v/>
      </c>
      <c r="L81" s="99" t="str">
        <f t="shared" si="18"/>
        <v/>
      </c>
      <c r="M81" s="46"/>
      <c r="N81" s="108" t="str">
        <f t="shared" si="15"/>
        <v/>
      </c>
      <c r="O81" s="100" t="str">
        <f t="shared" si="19"/>
        <v/>
      </c>
      <c r="P81" s="183"/>
      <c r="Q81" s="184"/>
      <c r="R81" s="184"/>
      <c r="S81" s="184"/>
      <c r="T81" s="185"/>
    </row>
    <row r="82" spans="1:20" ht="15.95" hidden="1" customHeight="1" x14ac:dyDescent="0.25">
      <c r="A82" s="48"/>
      <c r="B82" s="66" t="str">
        <f t="shared" si="13"/>
        <v/>
      </c>
      <c r="C82" s="66" t="str">
        <f t="shared" si="14"/>
        <v/>
      </c>
      <c r="D82" s="58"/>
      <c r="E82" s="71"/>
      <c r="F82" s="7"/>
      <c r="G82" s="68" t="str">
        <f t="shared" ca="1" si="16"/>
        <v/>
      </c>
      <c r="H82" s="97" t="str">
        <f>IF($F82&lt;&gt;"",VLOOKUP($F82,'ResourceM&amp;S'!$A$3:$E$8,5),"")</f>
        <v/>
      </c>
      <c r="I82" s="67"/>
      <c r="J82" s="107"/>
      <c r="K82" s="98" t="str">
        <f t="shared" ca="1" si="17"/>
        <v/>
      </c>
      <c r="L82" s="99" t="str">
        <f t="shared" si="18"/>
        <v/>
      </c>
      <c r="M82" s="46"/>
      <c r="N82" s="108" t="str">
        <f t="shared" si="15"/>
        <v/>
      </c>
      <c r="O82" s="100" t="str">
        <f t="shared" si="19"/>
        <v/>
      </c>
      <c r="P82" s="183"/>
      <c r="Q82" s="184"/>
      <c r="R82" s="184"/>
      <c r="S82" s="184"/>
      <c r="T82" s="185"/>
    </row>
    <row r="83" spans="1:20" ht="15.95" hidden="1" customHeight="1" x14ac:dyDescent="0.25">
      <c r="A83" s="48"/>
      <c r="B83" s="66" t="str">
        <f t="shared" si="13"/>
        <v/>
      </c>
      <c r="C83" s="66" t="str">
        <f t="shared" si="14"/>
        <v/>
      </c>
      <c r="D83" s="58"/>
      <c r="E83" s="71"/>
      <c r="F83" s="7"/>
      <c r="G83" s="68" t="str">
        <f t="shared" ca="1" si="16"/>
        <v/>
      </c>
      <c r="H83" s="97" t="str">
        <f>IF($F83&lt;&gt;"",VLOOKUP($F83,'ResourceM&amp;S'!$A$3:$E$8,5),"")</f>
        <v/>
      </c>
      <c r="I83" s="67"/>
      <c r="J83" s="107"/>
      <c r="K83" s="98" t="str">
        <f t="shared" ca="1" si="17"/>
        <v/>
      </c>
      <c r="L83" s="99" t="str">
        <f t="shared" si="18"/>
        <v/>
      </c>
      <c r="M83" s="46"/>
      <c r="N83" s="108" t="str">
        <f t="shared" si="15"/>
        <v/>
      </c>
      <c r="O83" s="100" t="str">
        <f t="shared" si="19"/>
        <v/>
      </c>
      <c r="P83" s="183"/>
      <c r="Q83" s="184"/>
      <c r="R83" s="184"/>
      <c r="S83" s="184"/>
      <c r="T83" s="185"/>
    </row>
    <row r="84" spans="1:20" ht="15.95" hidden="1" customHeight="1" x14ac:dyDescent="0.25">
      <c r="A84" s="48"/>
      <c r="B84" s="66" t="str">
        <f t="shared" si="13"/>
        <v/>
      </c>
      <c r="C84" s="66" t="str">
        <f t="shared" si="14"/>
        <v/>
      </c>
      <c r="D84" s="58"/>
      <c r="E84" s="71"/>
      <c r="F84" s="7"/>
      <c r="G84" s="68" t="str">
        <f t="shared" ca="1" si="16"/>
        <v/>
      </c>
      <c r="H84" s="97" t="str">
        <f>IF($F84&lt;&gt;"",VLOOKUP($F84,'ResourceM&amp;S'!$A$3:$E$8,5),"")</f>
        <v/>
      </c>
      <c r="I84" s="67"/>
      <c r="J84" s="107"/>
      <c r="K84" s="98" t="str">
        <f t="shared" ca="1" si="17"/>
        <v/>
      </c>
      <c r="L84" s="99" t="str">
        <f t="shared" si="18"/>
        <v/>
      </c>
      <c r="M84" s="46"/>
      <c r="N84" s="108" t="str">
        <f t="shared" si="15"/>
        <v/>
      </c>
      <c r="O84" s="100" t="str">
        <f t="shared" si="19"/>
        <v/>
      </c>
      <c r="P84" s="183"/>
      <c r="Q84" s="184"/>
      <c r="R84" s="184"/>
      <c r="S84" s="184"/>
      <c r="T84" s="185"/>
    </row>
    <row r="85" spans="1:20" ht="15.95" hidden="1" customHeight="1" x14ac:dyDescent="0.25">
      <c r="A85" s="48"/>
      <c r="B85" s="66" t="str">
        <f t="shared" si="13"/>
        <v/>
      </c>
      <c r="C85" s="66" t="str">
        <f t="shared" si="14"/>
        <v/>
      </c>
      <c r="D85" s="58"/>
      <c r="E85" s="71"/>
      <c r="F85" s="7"/>
      <c r="G85" s="68" t="str">
        <f t="shared" ca="1" si="16"/>
        <v/>
      </c>
      <c r="H85" s="97" t="str">
        <f>IF($F85&lt;&gt;"",VLOOKUP($F85,'ResourceM&amp;S'!$A$3:$E$8,5),"")</f>
        <v/>
      </c>
      <c r="I85" s="67"/>
      <c r="J85" s="107"/>
      <c r="K85" s="98" t="str">
        <f t="shared" ca="1" si="17"/>
        <v/>
      </c>
      <c r="L85" s="99" t="str">
        <f t="shared" si="18"/>
        <v/>
      </c>
      <c r="M85" s="46"/>
      <c r="N85" s="108" t="str">
        <f t="shared" si="15"/>
        <v/>
      </c>
      <c r="O85" s="100" t="str">
        <f t="shared" si="19"/>
        <v/>
      </c>
      <c r="P85" s="183"/>
      <c r="Q85" s="184"/>
      <c r="R85" s="184"/>
      <c r="S85" s="184"/>
      <c r="T85" s="185"/>
    </row>
    <row r="86" spans="1:20" ht="15.95" hidden="1" customHeight="1" x14ac:dyDescent="0.25">
      <c r="A86" s="48"/>
      <c r="B86" s="66" t="str">
        <f t="shared" si="13"/>
        <v/>
      </c>
      <c r="C86" s="66" t="str">
        <f t="shared" si="14"/>
        <v/>
      </c>
      <c r="D86" s="58"/>
      <c r="E86" s="71"/>
      <c r="F86" s="7"/>
      <c r="G86" s="68" t="str">
        <f t="shared" ca="1" si="16"/>
        <v/>
      </c>
      <c r="H86" s="97" t="str">
        <f>IF($F86&lt;&gt;"",VLOOKUP($F86,'ResourceM&amp;S'!$A$3:$E$8,5),"")</f>
        <v/>
      </c>
      <c r="I86" s="67"/>
      <c r="J86" s="107"/>
      <c r="K86" s="98" t="str">
        <f t="shared" ca="1" si="17"/>
        <v/>
      </c>
      <c r="L86" s="99" t="str">
        <f t="shared" si="18"/>
        <v/>
      </c>
      <c r="M86" s="46"/>
      <c r="N86" s="108" t="str">
        <f t="shared" si="15"/>
        <v/>
      </c>
      <c r="O86" s="100" t="str">
        <f t="shared" si="19"/>
        <v/>
      </c>
      <c r="P86" s="183"/>
      <c r="Q86" s="184"/>
      <c r="R86" s="184"/>
      <c r="S86" s="184"/>
      <c r="T86" s="185"/>
    </row>
    <row r="87" spans="1:20" ht="15.95" hidden="1" customHeight="1" x14ac:dyDescent="0.25">
      <c r="A87" s="48"/>
      <c r="B87" s="66" t="str">
        <f t="shared" si="13"/>
        <v/>
      </c>
      <c r="C87" s="66" t="str">
        <f t="shared" si="14"/>
        <v/>
      </c>
      <c r="D87" s="58"/>
      <c r="E87" s="71"/>
      <c r="F87" s="7"/>
      <c r="G87" s="68" t="str">
        <f t="shared" ca="1" si="16"/>
        <v/>
      </c>
      <c r="H87" s="97" t="str">
        <f>IF($F87&lt;&gt;"",VLOOKUP($F87,'ResourceM&amp;S'!$A$3:$E$8,5),"")</f>
        <v/>
      </c>
      <c r="I87" s="67"/>
      <c r="J87" s="107"/>
      <c r="K87" s="98" t="str">
        <f t="shared" ca="1" si="17"/>
        <v/>
      </c>
      <c r="L87" s="99" t="str">
        <f t="shared" si="18"/>
        <v/>
      </c>
      <c r="M87" s="46"/>
      <c r="N87" s="108" t="str">
        <f t="shared" si="15"/>
        <v/>
      </c>
      <c r="O87" s="100" t="str">
        <f t="shared" si="19"/>
        <v/>
      </c>
      <c r="P87" s="183"/>
      <c r="Q87" s="184"/>
      <c r="R87" s="184"/>
      <c r="S87" s="184"/>
      <c r="T87" s="185"/>
    </row>
    <row r="88" spans="1:20" ht="15.95" hidden="1" customHeight="1" x14ac:dyDescent="0.25">
      <c r="A88" s="48"/>
      <c r="B88" s="66" t="str">
        <f t="shared" si="13"/>
        <v/>
      </c>
      <c r="C88" s="66" t="str">
        <f t="shared" si="14"/>
        <v/>
      </c>
      <c r="D88" s="58"/>
      <c r="E88" s="71"/>
      <c r="F88" s="7"/>
      <c r="G88" s="68" t="str">
        <f t="shared" ca="1" si="16"/>
        <v/>
      </c>
      <c r="H88" s="97" t="str">
        <f>IF($F88&lt;&gt;"",VLOOKUP($F88,'ResourceM&amp;S'!$A$3:$E$8,5),"")</f>
        <v/>
      </c>
      <c r="I88" s="67"/>
      <c r="J88" s="107"/>
      <c r="K88" s="98" t="str">
        <f t="shared" ca="1" si="17"/>
        <v/>
      </c>
      <c r="L88" s="99" t="str">
        <f t="shared" si="18"/>
        <v/>
      </c>
      <c r="M88" s="46"/>
      <c r="N88" s="108" t="str">
        <f t="shared" si="15"/>
        <v/>
      </c>
      <c r="O88" s="100" t="str">
        <f t="shared" si="19"/>
        <v/>
      </c>
      <c r="P88" s="183"/>
      <c r="Q88" s="184"/>
      <c r="R88" s="184"/>
      <c r="S88" s="184"/>
      <c r="T88" s="185"/>
    </row>
    <row r="89" spans="1:20" ht="15.95" hidden="1" customHeight="1" x14ac:dyDescent="0.25">
      <c r="A89" s="48"/>
      <c r="B89" s="66" t="str">
        <f t="shared" si="13"/>
        <v/>
      </c>
      <c r="C89" s="66" t="str">
        <f t="shared" si="14"/>
        <v/>
      </c>
      <c r="D89" s="58"/>
      <c r="E89" s="71"/>
      <c r="F89" s="7"/>
      <c r="G89" s="68" t="str">
        <f t="shared" ca="1" si="16"/>
        <v/>
      </c>
      <c r="H89" s="97" t="str">
        <f>IF($F89&lt;&gt;"",VLOOKUP($F89,'ResourceM&amp;S'!$A$3:$E$8,5),"")</f>
        <v/>
      </c>
      <c r="I89" s="67"/>
      <c r="J89" s="107"/>
      <c r="K89" s="98" t="str">
        <f t="shared" ca="1" si="17"/>
        <v/>
      </c>
      <c r="L89" s="99" t="str">
        <f t="shared" si="18"/>
        <v/>
      </c>
      <c r="M89" s="46"/>
      <c r="N89" s="108" t="str">
        <f t="shared" si="15"/>
        <v/>
      </c>
      <c r="O89" s="100" t="str">
        <f t="shared" si="19"/>
        <v/>
      </c>
      <c r="P89" s="183"/>
      <c r="Q89" s="184"/>
      <c r="R89" s="184"/>
      <c r="S89" s="184"/>
      <c r="T89" s="185"/>
    </row>
    <row r="90" spans="1:20" ht="15.95" hidden="1" customHeight="1" x14ac:dyDescent="0.25">
      <c r="A90" s="48"/>
      <c r="B90" s="66" t="str">
        <f t="shared" si="13"/>
        <v/>
      </c>
      <c r="C90" s="66" t="str">
        <f t="shared" si="14"/>
        <v/>
      </c>
      <c r="D90" s="58"/>
      <c r="E90" s="71"/>
      <c r="F90" s="7"/>
      <c r="G90" s="68" t="str">
        <f t="shared" ca="1" si="16"/>
        <v/>
      </c>
      <c r="H90" s="97" t="str">
        <f>IF($F90&lt;&gt;"",VLOOKUP($F90,'ResourceM&amp;S'!$A$3:$E$8,5),"")</f>
        <v/>
      </c>
      <c r="I90" s="67"/>
      <c r="J90" s="107"/>
      <c r="K90" s="98" t="str">
        <f t="shared" ca="1" si="17"/>
        <v/>
      </c>
      <c r="L90" s="99" t="str">
        <f t="shared" si="18"/>
        <v/>
      </c>
      <c r="M90" s="46"/>
      <c r="N90" s="108" t="str">
        <f t="shared" si="15"/>
        <v/>
      </c>
      <c r="O90" s="100" t="str">
        <f t="shared" si="19"/>
        <v/>
      </c>
      <c r="P90" s="183"/>
      <c r="Q90" s="184"/>
      <c r="R90" s="184"/>
      <c r="S90" s="184"/>
      <c r="T90" s="185"/>
    </row>
    <row r="91" spans="1:20" ht="15.95" hidden="1" customHeight="1" x14ac:dyDescent="0.25">
      <c r="A91" s="48"/>
      <c r="B91" s="66" t="str">
        <f t="shared" si="13"/>
        <v/>
      </c>
      <c r="C91" s="66" t="str">
        <f t="shared" si="14"/>
        <v/>
      </c>
      <c r="D91" s="58"/>
      <c r="E91" s="71"/>
      <c r="F91" s="7"/>
      <c r="G91" s="68" t="str">
        <f t="shared" ca="1" si="16"/>
        <v/>
      </c>
      <c r="H91" s="97" t="str">
        <f>IF($F91&lt;&gt;"",VLOOKUP($F91,'ResourceM&amp;S'!$A$3:$E$8,5),"")</f>
        <v/>
      </c>
      <c r="I91" s="67"/>
      <c r="J91" s="107"/>
      <c r="K91" s="98" t="str">
        <f t="shared" ca="1" si="17"/>
        <v/>
      </c>
      <c r="L91" s="99" t="str">
        <f t="shared" si="18"/>
        <v/>
      </c>
      <c r="M91" s="46"/>
      <c r="N91" s="108" t="str">
        <f t="shared" si="15"/>
        <v/>
      </c>
      <c r="O91" s="100" t="str">
        <f t="shared" si="19"/>
        <v/>
      </c>
      <c r="P91" s="183"/>
      <c r="Q91" s="184"/>
      <c r="R91" s="184"/>
      <c r="S91" s="184"/>
      <c r="T91" s="185"/>
    </row>
    <row r="92" spans="1:20" ht="15.95" hidden="1" customHeight="1" x14ac:dyDescent="0.25">
      <c r="A92" s="48"/>
      <c r="B92" s="66" t="str">
        <f t="shared" si="13"/>
        <v/>
      </c>
      <c r="C92" s="66" t="str">
        <f t="shared" si="14"/>
        <v/>
      </c>
      <c r="D92" s="58"/>
      <c r="E92" s="71"/>
      <c r="F92" s="7"/>
      <c r="G92" s="68" t="str">
        <f t="shared" ca="1" si="16"/>
        <v/>
      </c>
      <c r="H92" s="97" t="str">
        <f>IF($F92&lt;&gt;"",VLOOKUP($F92,'ResourceM&amp;S'!$A$3:$E$8,5),"")</f>
        <v/>
      </c>
      <c r="I92" s="67"/>
      <c r="J92" s="107"/>
      <c r="K92" s="98" t="str">
        <f t="shared" ca="1" si="17"/>
        <v/>
      </c>
      <c r="L92" s="99" t="str">
        <f t="shared" si="18"/>
        <v/>
      </c>
      <c r="M92" s="46"/>
      <c r="N92" s="108" t="str">
        <f t="shared" si="15"/>
        <v/>
      </c>
      <c r="O92" s="100" t="str">
        <f t="shared" si="19"/>
        <v/>
      </c>
      <c r="P92" s="183"/>
      <c r="Q92" s="184"/>
      <c r="R92" s="184"/>
      <c r="S92" s="184"/>
      <c r="T92" s="185"/>
    </row>
    <row r="93" spans="1:20" ht="15.95" hidden="1" customHeight="1" x14ac:dyDescent="0.25">
      <c r="A93" s="48"/>
      <c r="B93" s="66" t="str">
        <f t="shared" si="13"/>
        <v/>
      </c>
      <c r="C93" s="66" t="str">
        <f t="shared" si="14"/>
        <v/>
      </c>
      <c r="D93" s="58"/>
      <c r="E93" s="71"/>
      <c r="F93" s="7"/>
      <c r="G93" s="68" t="str">
        <f t="shared" ca="1" si="16"/>
        <v/>
      </c>
      <c r="H93" s="97" t="str">
        <f>IF($F93&lt;&gt;"",VLOOKUP($F93,'ResourceM&amp;S'!$A$3:$E$8,5),"")</f>
        <v/>
      </c>
      <c r="I93" s="67"/>
      <c r="J93" s="107"/>
      <c r="K93" s="98" t="str">
        <f t="shared" ca="1" si="17"/>
        <v/>
      </c>
      <c r="L93" s="99" t="str">
        <f t="shared" si="18"/>
        <v/>
      </c>
      <c r="M93" s="46"/>
      <c r="N93" s="108" t="str">
        <f t="shared" si="15"/>
        <v/>
      </c>
      <c r="O93" s="100" t="str">
        <f t="shared" si="19"/>
        <v/>
      </c>
      <c r="P93" s="183"/>
      <c r="Q93" s="184"/>
      <c r="R93" s="184"/>
      <c r="S93" s="184"/>
      <c r="T93" s="185"/>
    </row>
    <row r="94" spans="1:20" ht="15.95" hidden="1" customHeight="1" x14ac:dyDescent="0.25">
      <c r="A94" s="48"/>
      <c r="B94" s="66" t="str">
        <f t="shared" si="13"/>
        <v/>
      </c>
      <c r="C94" s="66" t="str">
        <f t="shared" si="14"/>
        <v/>
      </c>
      <c r="D94" s="58"/>
      <c r="E94" s="71"/>
      <c r="F94" s="7"/>
      <c r="G94" s="68" t="str">
        <f t="shared" ca="1" si="16"/>
        <v/>
      </c>
      <c r="H94" s="97" t="str">
        <f>IF($F94&lt;&gt;"",VLOOKUP($F94,'ResourceM&amp;S'!$A$3:$E$8,5),"")</f>
        <v/>
      </c>
      <c r="I94" s="67"/>
      <c r="J94" s="107"/>
      <c r="K94" s="98" t="str">
        <f t="shared" ca="1" si="17"/>
        <v/>
      </c>
      <c r="L94" s="99" t="str">
        <f t="shared" si="18"/>
        <v/>
      </c>
      <c r="M94" s="46"/>
      <c r="N94" s="108" t="str">
        <f t="shared" si="15"/>
        <v/>
      </c>
      <c r="O94" s="100" t="str">
        <f t="shared" si="19"/>
        <v/>
      </c>
      <c r="P94" s="183"/>
      <c r="Q94" s="184"/>
      <c r="R94" s="184"/>
      <c r="S94" s="184"/>
      <c r="T94" s="185"/>
    </row>
    <row r="95" spans="1:20" ht="15.95" hidden="1" customHeight="1" x14ac:dyDescent="0.25">
      <c r="A95" s="48"/>
      <c r="B95" s="66" t="str">
        <f t="shared" si="13"/>
        <v/>
      </c>
      <c r="C95" s="66" t="str">
        <f t="shared" si="14"/>
        <v/>
      </c>
      <c r="D95" s="58"/>
      <c r="E95" s="71"/>
      <c r="F95" s="7"/>
      <c r="G95" s="68" t="str">
        <f t="shared" ca="1" si="16"/>
        <v/>
      </c>
      <c r="H95" s="97" t="str">
        <f>IF($F95&lt;&gt;"",VLOOKUP($F95,'ResourceM&amp;S'!$A$3:$E$8,5),"")</f>
        <v/>
      </c>
      <c r="I95" s="67"/>
      <c r="J95" s="107"/>
      <c r="K95" s="98" t="str">
        <f t="shared" ca="1" si="17"/>
        <v/>
      </c>
      <c r="L95" s="99" t="str">
        <f t="shared" si="18"/>
        <v/>
      </c>
      <c r="M95" s="46"/>
      <c r="N95" s="108" t="str">
        <f t="shared" si="15"/>
        <v/>
      </c>
      <c r="O95" s="100" t="str">
        <f t="shared" si="19"/>
        <v/>
      </c>
      <c r="P95" s="183"/>
      <c r="Q95" s="184"/>
      <c r="R95" s="184"/>
      <c r="S95" s="184"/>
      <c r="T95" s="185"/>
    </row>
    <row r="96" spans="1:20" ht="15.95" hidden="1" customHeight="1" x14ac:dyDescent="0.25">
      <c r="A96" s="48"/>
      <c r="B96" s="66" t="str">
        <f t="shared" si="13"/>
        <v/>
      </c>
      <c r="C96" s="66" t="str">
        <f t="shared" si="14"/>
        <v/>
      </c>
      <c r="D96" s="58"/>
      <c r="E96" s="71"/>
      <c r="F96" s="7"/>
      <c r="G96" s="68" t="str">
        <f t="shared" ca="1" si="16"/>
        <v/>
      </c>
      <c r="H96" s="97" t="str">
        <f>IF($F96&lt;&gt;"",VLOOKUP($F96,'ResourceM&amp;S'!$A$3:$E$8,5),"")</f>
        <v/>
      </c>
      <c r="I96" s="67"/>
      <c r="J96" s="107"/>
      <c r="K96" s="98" t="str">
        <f t="shared" ca="1" si="17"/>
        <v/>
      </c>
      <c r="L96" s="99" t="str">
        <f t="shared" si="18"/>
        <v/>
      </c>
      <c r="M96" s="46"/>
      <c r="N96" s="108" t="str">
        <f t="shared" si="15"/>
        <v/>
      </c>
      <c r="O96" s="100" t="str">
        <f t="shared" si="19"/>
        <v/>
      </c>
      <c r="P96" s="183"/>
      <c r="Q96" s="184"/>
      <c r="R96" s="184"/>
      <c r="S96" s="184"/>
      <c r="T96" s="185"/>
    </row>
    <row r="97" spans="1:20" ht="15.95" hidden="1" customHeight="1" x14ac:dyDescent="0.25">
      <c r="A97" s="48"/>
      <c r="B97" s="66" t="str">
        <f t="shared" si="13"/>
        <v/>
      </c>
      <c r="C97" s="66" t="str">
        <f t="shared" si="14"/>
        <v/>
      </c>
      <c r="D97" s="58"/>
      <c r="E97" s="71"/>
      <c r="F97" s="7"/>
      <c r="G97" s="68" t="str">
        <f t="shared" ca="1" si="16"/>
        <v/>
      </c>
      <c r="H97" s="97" t="str">
        <f>IF($F97&lt;&gt;"",VLOOKUP($F97,'ResourceM&amp;S'!$A$3:$E$8,5),"")</f>
        <v/>
      </c>
      <c r="I97" s="67"/>
      <c r="J97" s="107"/>
      <c r="K97" s="98" t="str">
        <f t="shared" ca="1" si="17"/>
        <v/>
      </c>
      <c r="L97" s="99" t="str">
        <f t="shared" si="18"/>
        <v/>
      </c>
      <c r="M97" s="46"/>
      <c r="N97" s="108" t="str">
        <f t="shared" si="15"/>
        <v/>
      </c>
      <c r="O97" s="100" t="str">
        <f t="shared" si="19"/>
        <v/>
      </c>
      <c r="P97" s="183"/>
      <c r="Q97" s="184"/>
      <c r="R97" s="184"/>
      <c r="S97" s="184"/>
      <c r="T97" s="185"/>
    </row>
    <row r="98" spans="1:20" ht="30" customHeight="1" x14ac:dyDescent="0.25">
      <c r="J98" s="10">
        <f ca="1">SUM(K67:K97)</f>
        <v>0</v>
      </c>
      <c r="O98" s="10">
        <f>SUM(O67:O97)</f>
        <v>0</v>
      </c>
    </row>
    <row r="99" spans="1:20" ht="30" customHeight="1" x14ac:dyDescent="0.25"/>
    <row r="100" spans="1:20" ht="30" customHeight="1" x14ac:dyDescent="0.25">
      <c r="A100" s="135" t="s">
        <v>1015</v>
      </c>
      <c r="B100" s="135"/>
      <c r="C100" s="135"/>
      <c r="D100" s="135"/>
    </row>
    <row r="101" spans="1:20" ht="21" x14ac:dyDescent="0.35">
      <c r="A101" s="199" t="s">
        <v>3</v>
      </c>
      <c r="B101" s="200"/>
      <c r="C101" s="201"/>
      <c r="D101" s="201"/>
      <c r="E101" s="201"/>
      <c r="F101" s="201"/>
      <c r="G101" s="201"/>
      <c r="H101" s="201"/>
      <c r="I101" s="201"/>
      <c r="J101" s="201"/>
      <c r="K101" s="201"/>
      <c r="L101" s="201"/>
      <c r="M101" s="201"/>
      <c r="N101" s="202"/>
    </row>
    <row r="102" spans="1:20" ht="39" customHeight="1" x14ac:dyDescent="0.25">
      <c r="A102" s="122" t="s">
        <v>4</v>
      </c>
      <c r="B102" s="122" t="s">
        <v>1053</v>
      </c>
      <c r="C102" s="123" t="s">
        <v>5</v>
      </c>
      <c r="D102" s="196" t="s">
        <v>1056</v>
      </c>
      <c r="E102" s="197"/>
      <c r="F102" s="197"/>
      <c r="G102" s="197"/>
      <c r="H102" s="197"/>
      <c r="I102" s="197"/>
      <c r="J102" s="198"/>
      <c r="K102" s="122" t="s">
        <v>325</v>
      </c>
      <c r="L102" s="123" t="s">
        <v>6</v>
      </c>
      <c r="M102" s="124"/>
      <c r="N102" s="125" t="s">
        <v>2</v>
      </c>
    </row>
    <row r="103" spans="1:20" ht="15.75" x14ac:dyDescent="0.25">
      <c r="A103" s="48"/>
      <c r="B103" s="66" t="str">
        <f t="shared" ref="B103:B142" si="20">IF(ISNUMBER($A103), IF(VLOOKUP($A103,$A$8:$C$27,2)&lt;&gt;"",VLOOKUP($A103,$A$8:$C$27,2),"TBD"),"")</f>
        <v/>
      </c>
      <c r="C103" s="66" t="str">
        <f t="shared" ref="C103:C142" si="21">IF(ISNUMBER($A103), IF(VLOOKUP($A103,$A$8:$C$27,3)&lt;&gt;"",VLOOKUP($A103,$A$8:$C$27,3),"Enter an Activity Name in the Activity Table"),"")</f>
        <v/>
      </c>
      <c r="D103" s="186"/>
      <c r="E103" s="187"/>
      <c r="F103" s="187"/>
      <c r="G103" s="187"/>
      <c r="H103" s="187"/>
      <c r="I103" s="187"/>
      <c r="J103" s="188"/>
      <c r="L103" s="121"/>
      <c r="M103" s="58"/>
      <c r="N103" s="121"/>
    </row>
    <row r="104" spans="1:20" ht="15.75" x14ac:dyDescent="0.25">
      <c r="A104" s="48"/>
      <c r="B104" s="66" t="str">
        <f t="shared" si="20"/>
        <v/>
      </c>
      <c r="C104" s="66" t="str">
        <f t="shared" si="21"/>
        <v/>
      </c>
      <c r="D104" s="186"/>
      <c r="E104" s="187"/>
      <c r="F104" s="187"/>
      <c r="G104" s="187"/>
      <c r="H104" s="187"/>
      <c r="I104" s="187"/>
      <c r="J104" s="188"/>
      <c r="L104" s="58"/>
      <c r="M104" s="58"/>
      <c r="N104" s="58"/>
    </row>
    <row r="105" spans="1:20" ht="15.75" x14ac:dyDescent="0.25">
      <c r="A105" s="48"/>
      <c r="B105" s="66" t="str">
        <f t="shared" si="20"/>
        <v/>
      </c>
      <c r="C105" s="66" t="str">
        <f t="shared" si="21"/>
        <v/>
      </c>
      <c r="D105" s="186"/>
      <c r="E105" s="187"/>
      <c r="F105" s="187"/>
      <c r="G105" s="187"/>
      <c r="H105" s="187"/>
      <c r="I105" s="187"/>
      <c r="J105" s="188"/>
      <c r="L105" s="58"/>
      <c r="M105" s="58"/>
      <c r="N105" s="58"/>
    </row>
    <row r="106" spans="1:20" ht="15.75" x14ac:dyDescent="0.25">
      <c r="A106" s="48"/>
      <c r="B106" s="66" t="str">
        <f t="shared" si="20"/>
        <v/>
      </c>
      <c r="C106" s="66" t="str">
        <f t="shared" si="21"/>
        <v/>
      </c>
      <c r="D106" s="186"/>
      <c r="E106" s="187"/>
      <c r="F106" s="187"/>
      <c r="G106" s="187"/>
      <c r="H106" s="187"/>
      <c r="I106" s="187"/>
      <c r="J106" s="188"/>
      <c r="L106" s="58"/>
      <c r="M106" s="58"/>
      <c r="N106" s="58"/>
    </row>
    <row r="107" spans="1:20" ht="15.75" x14ac:dyDescent="0.25">
      <c r="A107" s="48"/>
      <c r="B107" s="66" t="str">
        <f t="shared" si="20"/>
        <v/>
      </c>
      <c r="C107" s="66" t="str">
        <f t="shared" si="21"/>
        <v/>
      </c>
      <c r="D107" s="186"/>
      <c r="E107" s="187"/>
      <c r="F107" s="187"/>
      <c r="G107" s="187"/>
      <c r="H107" s="187"/>
      <c r="I107" s="187"/>
      <c r="J107" s="188"/>
      <c r="L107" s="58"/>
      <c r="M107" s="58"/>
      <c r="N107" s="58"/>
    </row>
    <row r="108" spans="1:20" ht="15.75" x14ac:dyDescent="0.25">
      <c r="A108" s="48"/>
      <c r="B108" s="66" t="str">
        <f t="shared" si="20"/>
        <v/>
      </c>
      <c r="C108" s="66" t="str">
        <f t="shared" si="21"/>
        <v/>
      </c>
      <c r="D108" s="186"/>
      <c r="E108" s="187"/>
      <c r="F108" s="187"/>
      <c r="G108" s="187"/>
      <c r="H108" s="187"/>
      <c r="I108" s="187"/>
      <c r="J108" s="188"/>
      <c r="L108" s="58"/>
      <c r="M108" s="58"/>
      <c r="N108" s="58"/>
    </row>
    <row r="109" spans="1:20" ht="15.75" x14ac:dyDescent="0.25">
      <c r="A109" s="48"/>
      <c r="B109" s="66" t="str">
        <f t="shared" si="20"/>
        <v/>
      </c>
      <c r="C109" s="66" t="str">
        <f t="shared" si="21"/>
        <v/>
      </c>
      <c r="D109" s="186"/>
      <c r="E109" s="187"/>
      <c r="F109" s="187"/>
      <c r="G109" s="187"/>
      <c r="H109" s="187"/>
      <c r="I109" s="187"/>
      <c r="J109" s="188"/>
      <c r="L109" s="58"/>
      <c r="M109" s="58"/>
      <c r="N109" s="58"/>
    </row>
    <row r="110" spans="1:20" ht="15.75" x14ac:dyDescent="0.25">
      <c r="A110" s="48"/>
      <c r="B110" s="66" t="str">
        <f t="shared" si="20"/>
        <v/>
      </c>
      <c r="C110" s="66" t="str">
        <f t="shared" si="21"/>
        <v/>
      </c>
      <c r="D110" s="186"/>
      <c r="E110" s="187"/>
      <c r="F110" s="187"/>
      <c r="G110" s="187"/>
      <c r="H110" s="187"/>
      <c r="I110" s="187"/>
      <c r="J110" s="188"/>
      <c r="L110" s="58"/>
      <c r="M110" s="58"/>
      <c r="N110" s="58"/>
    </row>
    <row r="111" spans="1:20" ht="15.75" x14ac:dyDescent="0.25">
      <c r="A111" s="48"/>
      <c r="B111" s="66" t="str">
        <f t="shared" si="20"/>
        <v/>
      </c>
      <c r="C111" s="66" t="str">
        <f t="shared" si="21"/>
        <v/>
      </c>
      <c r="D111" s="186"/>
      <c r="E111" s="187"/>
      <c r="F111" s="187"/>
      <c r="G111" s="187"/>
      <c r="H111" s="187"/>
      <c r="I111" s="187"/>
      <c r="J111" s="188"/>
      <c r="L111" s="58"/>
      <c r="M111" s="58"/>
      <c r="N111" s="58"/>
    </row>
    <row r="112" spans="1:20" ht="15.75" x14ac:dyDescent="0.25">
      <c r="A112" s="48"/>
      <c r="B112" s="66" t="str">
        <f t="shared" si="20"/>
        <v/>
      </c>
      <c r="C112" s="66" t="str">
        <f t="shared" si="21"/>
        <v/>
      </c>
      <c r="D112" s="186"/>
      <c r="E112" s="187"/>
      <c r="F112" s="187"/>
      <c r="G112" s="187"/>
      <c r="H112" s="187"/>
      <c r="I112" s="187"/>
      <c r="J112" s="188"/>
      <c r="L112" s="58"/>
      <c r="M112" s="58"/>
      <c r="N112" s="58"/>
    </row>
    <row r="113" spans="1:14" ht="15.75" x14ac:dyDescent="0.25">
      <c r="A113" s="48"/>
      <c r="B113" s="66" t="str">
        <f t="shared" si="20"/>
        <v/>
      </c>
      <c r="C113" s="66" t="str">
        <f t="shared" si="21"/>
        <v/>
      </c>
      <c r="D113" s="186"/>
      <c r="E113" s="187"/>
      <c r="F113" s="187"/>
      <c r="G113" s="187"/>
      <c r="H113" s="187"/>
      <c r="I113" s="187"/>
      <c r="J113" s="188"/>
      <c r="L113" s="58"/>
      <c r="M113" s="58"/>
      <c r="N113" s="58"/>
    </row>
    <row r="114" spans="1:14" ht="15.75" x14ac:dyDescent="0.25">
      <c r="A114" s="48"/>
      <c r="B114" s="66" t="str">
        <f t="shared" si="20"/>
        <v/>
      </c>
      <c r="C114" s="66" t="str">
        <f t="shared" si="21"/>
        <v/>
      </c>
      <c r="D114" s="186"/>
      <c r="E114" s="187"/>
      <c r="F114" s="187"/>
      <c r="G114" s="187"/>
      <c r="H114" s="187"/>
      <c r="I114" s="187"/>
      <c r="J114" s="188"/>
      <c r="L114" s="58"/>
      <c r="M114" s="58"/>
      <c r="N114" s="58"/>
    </row>
    <row r="115" spans="1:14" ht="15.75" x14ac:dyDescent="0.25">
      <c r="A115" s="48"/>
      <c r="B115" s="66" t="str">
        <f t="shared" si="20"/>
        <v/>
      </c>
      <c r="C115" s="66" t="str">
        <f t="shared" si="21"/>
        <v/>
      </c>
      <c r="D115" s="186"/>
      <c r="E115" s="187"/>
      <c r="F115" s="187"/>
      <c r="G115" s="187"/>
      <c r="H115" s="187"/>
      <c r="I115" s="187"/>
      <c r="J115" s="188"/>
      <c r="L115" s="58"/>
      <c r="M115" s="58"/>
      <c r="N115" s="58"/>
    </row>
    <row r="116" spans="1:14" ht="15.75" x14ac:dyDescent="0.25">
      <c r="A116" s="48"/>
      <c r="B116" s="66" t="str">
        <f t="shared" si="20"/>
        <v/>
      </c>
      <c r="C116" s="66" t="str">
        <f t="shared" si="21"/>
        <v/>
      </c>
      <c r="D116" s="186"/>
      <c r="E116" s="187"/>
      <c r="F116" s="187"/>
      <c r="G116" s="187"/>
      <c r="H116" s="187"/>
      <c r="I116" s="187"/>
      <c r="J116" s="188"/>
      <c r="L116" s="58"/>
      <c r="M116" s="58"/>
      <c r="N116" s="58"/>
    </row>
    <row r="117" spans="1:14" ht="15.75" x14ac:dyDescent="0.25">
      <c r="A117" s="48"/>
      <c r="B117" s="66" t="str">
        <f t="shared" si="20"/>
        <v/>
      </c>
      <c r="C117" s="66" t="str">
        <f t="shared" si="21"/>
        <v/>
      </c>
      <c r="D117" s="186"/>
      <c r="E117" s="187"/>
      <c r="F117" s="187"/>
      <c r="G117" s="187"/>
      <c r="H117" s="187"/>
      <c r="I117" s="187"/>
      <c r="J117" s="188"/>
      <c r="L117" s="58"/>
      <c r="M117" s="58"/>
      <c r="N117" s="58"/>
    </row>
    <row r="118" spans="1:14" ht="15.75" x14ac:dyDescent="0.25">
      <c r="A118" s="48"/>
      <c r="B118" s="66" t="str">
        <f t="shared" si="20"/>
        <v/>
      </c>
      <c r="C118" s="66" t="str">
        <f t="shared" si="21"/>
        <v/>
      </c>
      <c r="D118" s="186"/>
      <c r="E118" s="187"/>
      <c r="F118" s="187"/>
      <c r="G118" s="187"/>
      <c r="H118" s="187"/>
      <c r="I118" s="187"/>
      <c r="J118" s="188"/>
      <c r="L118" s="58"/>
      <c r="M118" s="58"/>
      <c r="N118" s="58"/>
    </row>
    <row r="119" spans="1:14" ht="15.75" x14ac:dyDescent="0.25">
      <c r="A119" s="48"/>
      <c r="B119" s="66" t="str">
        <f t="shared" si="20"/>
        <v/>
      </c>
      <c r="C119" s="66" t="str">
        <f t="shared" si="21"/>
        <v/>
      </c>
      <c r="D119" s="186"/>
      <c r="E119" s="187"/>
      <c r="F119" s="187"/>
      <c r="G119" s="187"/>
      <c r="H119" s="187"/>
      <c r="I119" s="187"/>
      <c r="J119" s="188"/>
      <c r="L119" s="58"/>
      <c r="M119" s="58"/>
      <c r="N119" s="58"/>
    </row>
    <row r="120" spans="1:14" ht="15.75" x14ac:dyDescent="0.25">
      <c r="A120" s="48"/>
      <c r="B120" s="66" t="str">
        <f t="shared" si="20"/>
        <v/>
      </c>
      <c r="C120" s="66" t="str">
        <f t="shared" si="21"/>
        <v/>
      </c>
      <c r="D120" s="186"/>
      <c r="E120" s="187"/>
      <c r="F120" s="187"/>
      <c r="G120" s="187"/>
      <c r="H120" s="187"/>
      <c r="I120" s="187"/>
      <c r="J120" s="188"/>
      <c r="L120" s="58"/>
      <c r="M120" s="58"/>
      <c r="N120" s="58"/>
    </row>
    <row r="121" spans="1:14" ht="15.75" x14ac:dyDescent="0.25">
      <c r="A121" s="48"/>
      <c r="B121" s="66" t="str">
        <f t="shared" si="20"/>
        <v/>
      </c>
      <c r="C121" s="66" t="str">
        <f t="shared" si="21"/>
        <v/>
      </c>
      <c r="D121" s="186"/>
      <c r="E121" s="187"/>
      <c r="F121" s="187"/>
      <c r="G121" s="187"/>
      <c r="H121" s="187"/>
      <c r="I121" s="187"/>
      <c r="J121" s="188"/>
      <c r="L121" s="58"/>
      <c r="M121" s="58"/>
      <c r="N121" s="58"/>
    </row>
    <row r="122" spans="1:14" ht="15.75" x14ac:dyDescent="0.25">
      <c r="A122" s="48"/>
      <c r="B122" s="66" t="str">
        <f t="shared" si="20"/>
        <v/>
      </c>
      <c r="C122" s="66" t="str">
        <f t="shared" si="21"/>
        <v/>
      </c>
      <c r="D122" s="186"/>
      <c r="E122" s="187"/>
      <c r="F122" s="187"/>
      <c r="G122" s="187"/>
      <c r="H122" s="187"/>
      <c r="I122" s="187"/>
      <c r="J122" s="188"/>
      <c r="L122" s="58"/>
      <c r="M122" s="58"/>
      <c r="N122" s="58"/>
    </row>
    <row r="123" spans="1:14" ht="15.75" x14ac:dyDescent="0.25">
      <c r="A123" s="48"/>
      <c r="B123" s="66" t="str">
        <f t="shared" si="20"/>
        <v/>
      </c>
      <c r="C123" s="66" t="str">
        <f t="shared" si="21"/>
        <v/>
      </c>
      <c r="D123" s="186"/>
      <c r="E123" s="187"/>
      <c r="F123" s="187"/>
      <c r="G123" s="187"/>
      <c r="H123" s="187"/>
      <c r="I123" s="187"/>
      <c r="J123" s="188"/>
      <c r="L123" s="58"/>
      <c r="M123" s="58"/>
      <c r="N123" s="58"/>
    </row>
    <row r="124" spans="1:14" ht="15.75" x14ac:dyDescent="0.25">
      <c r="A124" s="48"/>
      <c r="B124" s="66" t="str">
        <f t="shared" si="20"/>
        <v/>
      </c>
      <c r="C124" s="66" t="str">
        <f t="shared" si="21"/>
        <v/>
      </c>
      <c r="D124" s="186"/>
      <c r="E124" s="187"/>
      <c r="F124" s="187"/>
      <c r="G124" s="187"/>
      <c r="H124" s="187"/>
      <c r="I124" s="187"/>
      <c r="J124" s="188"/>
      <c r="L124" s="58"/>
      <c r="M124" s="58"/>
      <c r="N124" s="58"/>
    </row>
    <row r="125" spans="1:14" ht="15.75" x14ac:dyDescent="0.25">
      <c r="A125" s="48"/>
      <c r="B125" s="66" t="str">
        <f t="shared" si="20"/>
        <v/>
      </c>
      <c r="C125" s="66" t="str">
        <f t="shared" si="21"/>
        <v/>
      </c>
      <c r="D125" s="186"/>
      <c r="E125" s="187"/>
      <c r="F125" s="187"/>
      <c r="G125" s="187"/>
      <c r="H125" s="187"/>
      <c r="I125" s="187"/>
      <c r="J125" s="188"/>
      <c r="L125" s="58"/>
      <c r="M125" s="58"/>
      <c r="N125" s="58"/>
    </row>
    <row r="126" spans="1:14" ht="15.75" x14ac:dyDescent="0.25">
      <c r="A126" s="48"/>
      <c r="B126" s="66" t="str">
        <f t="shared" si="20"/>
        <v/>
      </c>
      <c r="C126" s="66" t="str">
        <f t="shared" si="21"/>
        <v/>
      </c>
      <c r="D126" s="186"/>
      <c r="E126" s="187"/>
      <c r="F126" s="187"/>
      <c r="G126" s="187"/>
      <c r="H126" s="187"/>
      <c r="I126" s="187"/>
      <c r="J126" s="188"/>
      <c r="L126" s="58"/>
      <c r="M126" s="58"/>
      <c r="N126" s="58"/>
    </row>
    <row r="127" spans="1:14" ht="15.75" x14ac:dyDescent="0.25">
      <c r="A127" s="48"/>
      <c r="B127" s="66" t="str">
        <f t="shared" si="20"/>
        <v/>
      </c>
      <c r="C127" s="66" t="str">
        <f t="shared" si="21"/>
        <v/>
      </c>
      <c r="D127" s="186"/>
      <c r="E127" s="187"/>
      <c r="F127" s="187"/>
      <c r="G127" s="187"/>
      <c r="H127" s="187"/>
      <c r="I127" s="187"/>
      <c r="J127" s="188"/>
      <c r="L127" s="58"/>
      <c r="M127" s="58"/>
      <c r="N127" s="58"/>
    </row>
    <row r="128" spans="1:14" ht="15.75" x14ac:dyDescent="0.25">
      <c r="A128" s="48"/>
      <c r="B128" s="66" t="str">
        <f t="shared" si="20"/>
        <v/>
      </c>
      <c r="C128" s="66" t="str">
        <f t="shared" si="21"/>
        <v/>
      </c>
      <c r="D128" s="186"/>
      <c r="E128" s="187"/>
      <c r="F128" s="187"/>
      <c r="G128" s="187"/>
      <c r="H128" s="187"/>
      <c r="I128" s="187"/>
      <c r="J128" s="188"/>
      <c r="L128" s="58"/>
      <c r="M128" s="58"/>
      <c r="N128" s="58"/>
    </row>
    <row r="129" spans="1:14" ht="15.75" x14ac:dyDescent="0.25">
      <c r="A129" s="48"/>
      <c r="B129" s="66" t="str">
        <f t="shared" si="20"/>
        <v/>
      </c>
      <c r="C129" s="66" t="str">
        <f t="shared" si="21"/>
        <v/>
      </c>
      <c r="D129" s="186"/>
      <c r="E129" s="187"/>
      <c r="F129" s="187"/>
      <c r="G129" s="187"/>
      <c r="H129" s="187"/>
      <c r="I129" s="187"/>
      <c r="J129" s="188"/>
      <c r="L129" s="58"/>
      <c r="M129" s="58"/>
      <c r="N129" s="58"/>
    </row>
    <row r="130" spans="1:14" ht="15.75" x14ac:dyDescent="0.25">
      <c r="A130" s="48"/>
      <c r="B130" s="66" t="str">
        <f t="shared" si="20"/>
        <v/>
      </c>
      <c r="C130" s="66" t="str">
        <f t="shared" si="21"/>
        <v/>
      </c>
      <c r="D130" s="186"/>
      <c r="E130" s="187"/>
      <c r="F130" s="187"/>
      <c r="G130" s="187"/>
      <c r="H130" s="187"/>
      <c r="I130" s="187"/>
      <c r="J130" s="188"/>
      <c r="L130" s="58"/>
      <c r="M130" s="58"/>
      <c r="N130" s="58"/>
    </row>
    <row r="131" spans="1:14" ht="15.75" x14ac:dyDescent="0.25">
      <c r="A131" s="48"/>
      <c r="B131" s="66" t="str">
        <f t="shared" si="20"/>
        <v/>
      </c>
      <c r="C131" s="66" t="str">
        <f t="shared" si="21"/>
        <v/>
      </c>
      <c r="D131" s="186"/>
      <c r="E131" s="187"/>
      <c r="F131" s="187"/>
      <c r="G131" s="187"/>
      <c r="H131" s="187"/>
      <c r="I131" s="187"/>
      <c r="J131" s="188"/>
      <c r="L131" s="58"/>
      <c r="M131" s="58"/>
      <c r="N131" s="58"/>
    </row>
    <row r="132" spans="1:14" ht="15.75" x14ac:dyDescent="0.25">
      <c r="A132" s="48"/>
      <c r="B132" s="66" t="str">
        <f t="shared" si="20"/>
        <v/>
      </c>
      <c r="C132" s="66" t="str">
        <f t="shared" si="21"/>
        <v/>
      </c>
      <c r="D132" s="186"/>
      <c r="E132" s="187"/>
      <c r="F132" s="187"/>
      <c r="G132" s="187"/>
      <c r="H132" s="187"/>
      <c r="I132" s="187"/>
      <c r="J132" s="188"/>
      <c r="L132" s="58"/>
      <c r="M132" s="58"/>
      <c r="N132" s="58"/>
    </row>
    <row r="133" spans="1:14" ht="15.75" x14ac:dyDescent="0.25">
      <c r="A133" s="48"/>
      <c r="B133" s="66" t="str">
        <f t="shared" si="20"/>
        <v/>
      </c>
      <c r="C133" s="66" t="str">
        <f t="shared" si="21"/>
        <v/>
      </c>
      <c r="D133" s="186"/>
      <c r="E133" s="187"/>
      <c r="F133" s="187"/>
      <c r="G133" s="187"/>
      <c r="H133" s="187"/>
      <c r="I133" s="187"/>
      <c r="J133" s="188"/>
      <c r="L133" s="58"/>
      <c r="M133" s="58"/>
      <c r="N133" s="58"/>
    </row>
    <row r="134" spans="1:14" ht="15.75" x14ac:dyDescent="0.25">
      <c r="A134" s="48"/>
      <c r="B134" s="66" t="str">
        <f t="shared" si="20"/>
        <v/>
      </c>
      <c r="C134" s="66" t="str">
        <f t="shared" si="21"/>
        <v/>
      </c>
      <c r="D134" s="186"/>
      <c r="E134" s="187"/>
      <c r="F134" s="187"/>
      <c r="G134" s="187"/>
      <c r="H134" s="187"/>
      <c r="I134" s="187"/>
      <c r="J134" s="188"/>
      <c r="L134" s="58"/>
      <c r="M134" s="58"/>
      <c r="N134" s="58"/>
    </row>
    <row r="135" spans="1:14" ht="15.75" x14ac:dyDescent="0.25">
      <c r="A135" s="48"/>
      <c r="B135" s="66" t="str">
        <f t="shared" si="20"/>
        <v/>
      </c>
      <c r="C135" s="66" t="str">
        <f t="shared" si="21"/>
        <v/>
      </c>
      <c r="D135" s="186"/>
      <c r="E135" s="187"/>
      <c r="F135" s="187"/>
      <c r="G135" s="187"/>
      <c r="H135" s="187"/>
      <c r="I135" s="187"/>
      <c r="J135" s="188"/>
      <c r="L135" s="58"/>
      <c r="M135" s="58"/>
      <c r="N135" s="58"/>
    </row>
    <row r="136" spans="1:14" ht="15.75" x14ac:dyDescent="0.25">
      <c r="A136" s="48"/>
      <c r="B136" s="66" t="str">
        <f t="shared" si="20"/>
        <v/>
      </c>
      <c r="C136" s="66" t="str">
        <f t="shared" si="21"/>
        <v/>
      </c>
      <c r="D136" s="186"/>
      <c r="E136" s="187"/>
      <c r="F136" s="187"/>
      <c r="G136" s="187"/>
      <c r="H136" s="187"/>
      <c r="I136" s="187"/>
      <c r="J136" s="188"/>
      <c r="L136" s="58"/>
      <c r="M136" s="58"/>
      <c r="N136" s="58"/>
    </row>
    <row r="137" spans="1:14" ht="15.75" x14ac:dyDescent="0.25">
      <c r="A137" s="48"/>
      <c r="B137" s="66" t="str">
        <f t="shared" si="20"/>
        <v/>
      </c>
      <c r="C137" s="66" t="str">
        <f t="shared" si="21"/>
        <v/>
      </c>
      <c r="D137" s="186"/>
      <c r="E137" s="187"/>
      <c r="F137" s="187"/>
      <c r="G137" s="187"/>
      <c r="H137" s="187"/>
      <c r="I137" s="187"/>
      <c r="J137" s="188"/>
      <c r="L137" s="58"/>
      <c r="M137" s="58"/>
      <c r="N137" s="58"/>
    </row>
    <row r="138" spans="1:14" ht="15.75" x14ac:dyDescent="0.25">
      <c r="A138" s="48"/>
      <c r="B138" s="66" t="str">
        <f t="shared" si="20"/>
        <v/>
      </c>
      <c r="C138" s="66" t="str">
        <f t="shared" si="21"/>
        <v/>
      </c>
      <c r="D138" s="186"/>
      <c r="E138" s="187"/>
      <c r="F138" s="187"/>
      <c r="G138" s="187"/>
      <c r="H138" s="187"/>
      <c r="I138" s="187"/>
      <c r="J138" s="188"/>
      <c r="L138" s="58"/>
      <c r="M138" s="58"/>
      <c r="N138" s="58"/>
    </row>
    <row r="139" spans="1:14" ht="15.75" x14ac:dyDescent="0.25">
      <c r="A139" s="48"/>
      <c r="B139" s="66" t="str">
        <f t="shared" si="20"/>
        <v/>
      </c>
      <c r="C139" s="66" t="str">
        <f t="shared" si="21"/>
        <v/>
      </c>
      <c r="D139" s="186"/>
      <c r="E139" s="187"/>
      <c r="F139" s="187"/>
      <c r="G139" s="187"/>
      <c r="H139" s="187"/>
      <c r="I139" s="187"/>
      <c r="J139" s="188"/>
      <c r="L139" s="58"/>
      <c r="M139" s="58"/>
      <c r="N139" s="58"/>
    </row>
    <row r="140" spans="1:14" ht="15.75" x14ac:dyDescent="0.25">
      <c r="A140" s="48"/>
      <c r="B140" s="66" t="str">
        <f t="shared" si="20"/>
        <v/>
      </c>
      <c r="C140" s="66" t="str">
        <f t="shared" si="21"/>
        <v/>
      </c>
      <c r="D140" s="186"/>
      <c r="E140" s="187"/>
      <c r="F140" s="187"/>
      <c r="G140" s="187"/>
      <c r="H140" s="187"/>
      <c r="I140" s="187"/>
      <c r="J140" s="188"/>
      <c r="L140" s="58"/>
      <c r="M140" s="58"/>
      <c r="N140" s="58"/>
    </row>
    <row r="141" spans="1:14" ht="15.75" x14ac:dyDescent="0.25">
      <c r="A141" s="48"/>
      <c r="B141" s="66" t="str">
        <f t="shared" si="20"/>
        <v/>
      </c>
      <c r="C141" s="66" t="str">
        <f t="shared" si="21"/>
        <v/>
      </c>
      <c r="D141" s="186"/>
      <c r="E141" s="187"/>
      <c r="F141" s="187"/>
      <c r="G141" s="187"/>
      <c r="H141" s="187"/>
      <c r="I141" s="187"/>
      <c r="J141" s="188"/>
      <c r="L141" s="58"/>
      <c r="M141" s="58"/>
      <c r="N141" s="58"/>
    </row>
    <row r="142" spans="1:14" ht="15.75" x14ac:dyDescent="0.25">
      <c r="A142" s="48"/>
      <c r="B142" s="66" t="str">
        <f t="shared" si="20"/>
        <v/>
      </c>
      <c r="C142" s="66" t="str">
        <f t="shared" si="21"/>
        <v/>
      </c>
      <c r="D142" s="186"/>
      <c r="E142" s="187"/>
      <c r="F142" s="187"/>
      <c r="G142" s="187"/>
      <c r="H142" s="187"/>
      <c r="I142" s="187"/>
      <c r="J142" s="188"/>
      <c r="L142" s="58"/>
      <c r="M142" s="58"/>
      <c r="N142" s="58"/>
    </row>
  </sheetData>
  <sheetProtection sheet="1" objects="1" scenarios="1"/>
  <mergeCells count="154">
    <mergeCell ref="D135:J135"/>
    <mergeCell ref="D136:J136"/>
    <mergeCell ref="D137:J137"/>
    <mergeCell ref="D138:J138"/>
    <mergeCell ref="D139:J139"/>
    <mergeCell ref="D140:J140"/>
    <mergeCell ref="D141:J141"/>
    <mergeCell ref="D142:J142"/>
    <mergeCell ref="D103:J103"/>
    <mergeCell ref="D104:J104"/>
    <mergeCell ref="D105:J105"/>
    <mergeCell ref="D106:J106"/>
    <mergeCell ref="D107:J107"/>
    <mergeCell ref="D108:J108"/>
    <mergeCell ref="D109:J109"/>
    <mergeCell ref="D119:J119"/>
    <mergeCell ref="D120:J120"/>
    <mergeCell ref="D121:J121"/>
    <mergeCell ref="D122:J122"/>
    <mergeCell ref="D123:J123"/>
    <mergeCell ref="D124:J124"/>
    <mergeCell ref="D125:J125"/>
    <mergeCell ref="D126:J126"/>
    <mergeCell ref="D127:J127"/>
    <mergeCell ref="D133:J133"/>
    <mergeCell ref="D134:J134"/>
    <mergeCell ref="A65:T65"/>
    <mergeCell ref="S56:T56"/>
    <mergeCell ref="S57:T57"/>
    <mergeCell ref="S58:T58"/>
    <mergeCell ref="S59:T59"/>
    <mergeCell ref="S60:T60"/>
    <mergeCell ref="P92:T92"/>
    <mergeCell ref="P93:T93"/>
    <mergeCell ref="P94:T94"/>
    <mergeCell ref="P95:T95"/>
    <mergeCell ref="P96:T96"/>
    <mergeCell ref="P97:T97"/>
    <mergeCell ref="P88:T88"/>
    <mergeCell ref="D102:J102"/>
    <mergeCell ref="A101:N101"/>
    <mergeCell ref="P73:T73"/>
    <mergeCell ref="P74:T74"/>
    <mergeCell ref="P89:T89"/>
    <mergeCell ref="P75:T75"/>
    <mergeCell ref="P76:T76"/>
    <mergeCell ref="P77:T77"/>
    <mergeCell ref="P78:T78"/>
    <mergeCell ref="P79:T79"/>
    <mergeCell ref="P90:T90"/>
    <mergeCell ref="P91:T91"/>
    <mergeCell ref="D131:J131"/>
    <mergeCell ref="P87:T87"/>
    <mergeCell ref="D110:J110"/>
    <mergeCell ref="D111:J111"/>
    <mergeCell ref="D112:J112"/>
    <mergeCell ref="D113:J113"/>
    <mergeCell ref="D114:J114"/>
    <mergeCell ref="D132:J132"/>
    <mergeCell ref="D128:J128"/>
    <mergeCell ref="D129:J129"/>
    <mergeCell ref="D130:J130"/>
    <mergeCell ref="D115:J115"/>
    <mergeCell ref="D116:J116"/>
    <mergeCell ref="D117:J117"/>
    <mergeCell ref="D118:J118"/>
    <mergeCell ref="R25:T25"/>
    <mergeCell ref="R26:T26"/>
    <mergeCell ref="R27:T27"/>
    <mergeCell ref="S61:T61"/>
    <mergeCell ref="S62:T62"/>
    <mergeCell ref="S32:T32"/>
    <mergeCell ref="S44:T44"/>
    <mergeCell ref="S45:T45"/>
    <mergeCell ref="S36:T36"/>
    <mergeCell ref="D27:J27"/>
    <mergeCell ref="A30:T30"/>
    <mergeCell ref="S37:T37"/>
    <mergeCell ref="S38:T38"/>
    <mergeCell ref="S31:T31"/>
    <mergeCell ref="P66:T66"/>
    <mergeCell ref="S33:T33"/>
    <mergeCell ref="R14:T14"/>
    <mergeCell ref="R15:T15"/>
    <mergeCell ref="R16:T16"/>
    <mergeCell ref="R17:T17"/>
    <mergeCell ref="R18:T18"/>
    <mergeCell ref="R19:T19"/>
    <mergeCell ref="R20:T20"/>
    <mergeCell ref="R22:T22"/>
    <mergeCell ref="R23:T23"/>
    <mergeCell ref="R21:T21"/>
    <mergeCell ref="S34:T34"/>
    <mergeCell ref="S35:T35"/>
    <mergeCell ref="S54:T54"/>
    <mergeCell ref="S55:T55"/>
    <mergeCell ref="S46:T46"/>
    <mergeCell ref="S47:T47"/>
    <mergeCell ref="S48:T48"/>
    <mergeCell ref="S49:T49"/>
    <mergeCell ref="S50:T50"/>
    <mergeCell ref="S39:T39"/>
    <mergeCell ref="S40:T40"/>
    <mergeCell ref="S51:T51"/>
    <mergeCell ref="S52:T52"/>
    <mergeCell ref="S53:T53"/>
    <mergeCell ref="R24:T24"/>
    <mergeCell ref="A4:T4"/>
    <mergeCell ref="P80:T80"/>
    <mergeCell ref="P81:T81"/>
    <mergeCell ref="P82:T82"/>
    <mergeCell ref="P83:T83"/>
    <mergeCell ref="P84:T84"/>
    <mergeCell ref="P85:T85"/>
    <mergeCell ref="P86:T86"/>
    <mergeCell ref="P67:T67"/>
    <mergeCell ref="P68:T68"/>
    <mergeCell ref="P69:T69"/>
    <mergeCell ref="P70:T70"/>
    <mergeCell ref="P71:T71"/>
    <mergeCell ref="P72:T72"/>
    <mergeCell ref="D21:J21"/>
    <mergeCell ref="D22:J22"/>
    <mergeCell ref="D23:J23"/>
    <mergeCell ref="D24:J24"/>
    <mergeCell ref="D25:J25"/>
    <mergeCell ref="D26:J26"/>
    <mergeCell ref="S41:T41"/>
    <mergeCell ref="S42:T42"/>
    <mergeCell ref="S43:T43"/>
    <mergeCell ref="A3:T3"/>
    <mergeCell ref="A1:T1"/>
    <mergeCell ref="D14:J14"/>
    <mergeCell ref="D15:J15"/>
    <mergeCell ref="D16:J16"/>
    <mergeCell ref="D17:J17"/>
    <mergeCell ref="D18:J18"/>
    <mergeCell ref="D19:J19"/>
    <mergeCell ref="D20:J20"/>
    <mergeCell ref="A6:T6"/>
    <mergeCell ref="D7:J7"/>
    <mergeCell ref="D8:J8"/>
    <mergeCell ref="D9:J9"/>
    <mergeCell ref="D10:J10"/>
    <mergeCell ref="D11:J11"/>
    <mergeCell ref="D12:J12"/>
    <mergeCell ref="D13:J13"/>
    <mergeCell ref="R7:T7"/>
    <mergeCell ref="R8:T8"/>
    <mergeCell ref="R9:T9"/>
    <mergeCell ref="R10:T10"/>
    <mergeCell ref="R11:T11"/>
    <mergeCell ref="R12:T12"/>
    <mergeCell ref="R13:T13"/>
  </mergeCells>
  <phoneticPr fontId="27" type="noConversion"/>
  <conditionalFormatting sqref="O32">
    <cfRule type="cellIs" dxfId="68" priority="111" stopIfTrue="1" operator="equal">
      <formula>"No Estimate Type in Activity Table"</formula>
    </cfRule>
    <cfRule type="expression" dxfId="67" priority="112">
      <formula>LEN(TRIM(O32))&gt;0</formula>
    </cfRule>
  </conditionalFormatting>
  <conditionalFormatting sqref="C32 L103:N142 C67:E97 C103:C142">
    <cfRule type="cellIs" dxfId="66" priority="109" stopIfTrue="1" operator="equal">
      <formula>"Enter an Activity Name in the Activity Table"</formula>
    </cfRule>
  </conditionalFormatting>
  <conditionalFormatting sqref="C32 C67:E97">
    <cfRule type="expression" dxfId="65" priority="110">
      <formula>LEN(TRIM(C32))&gt;0</formula>
    </cfRule>
  </conditionalFormatting>
  <conditionalFormatting sqref="L67">
    <cfRule type="cellIs" dxfId="64" priority="40" stopIfTrue="1" operator="equal">
      <formula>"No Estimate Type in Activity Table"</formula>
    </cfRule>
    <cfRule type="expression" dxfId="63" priority="41">
      <formula>LEN(TRIM(L67))&gt;0</formula>
    </cfRule>
  </conditionalFormatting>
  <conditionalFormatting sqref="H32:H62">
    <cfRule type="cellIs" dxfId="62" priority="20" stopIfTrue="1" operator="equal">
      <formula>"Resource ID is not valid"</formula>
    </cfRule>
    <cfRule type="expression" dxfId="61" priority="21">
      <formula>LEN(TRIM(H32))&gt;0</formula>
    </cfRule>
  </conditionalFormatting>
  <conditionalFormatting sqref="B32">
    <cfRule type="cellIs" dxfId="60" priority="14" stopIfTrue="1" operator="equal">
      <formula>"Enter an Activity Name in the Activity Table"</formula>
    </cfRule>
  </conditionalFormatting>
  <conditionalFormatting sqref="B32">
    <cfRule type="expression" dxfId="59" priority="15">
      <formula>LEN(TRIM(B32))&gt;0</formula>
    </cfRule>
  </conditionalFormatting>
  <conditionalFormatting sqref="C33:C62">
    <cfRule type="cellIs" dxfId="58" priority="12" stopIfTrue="1" operator="equal">
      <formula>"Enter an Activity Name in the Activity Table"</formula>
    </cfRule>
  </conditionalFormatting>
  <conditionalFormatting sqref="C33:C62">
    <cfRule type="expression" dxfId="57" priority="13">
      <formula>LEN(TRIM(C33))&gt;0</formula>
    </cfRule>
  </conditionalFormatting>
  <conditionalFormatting sqref="B33:B62">
    <cfRule type="cellIs" dxfId="56" priority="10" stopIfTrue="1" operator="equal">
      <formula>"Enter an Activity Name in the Activity Table"</formula>
    </cfRule>
  </conditionalFormatting>
  <conditionalFormatting sqref="B33:B62">
    <cfRule type="expression" dxfId="55" priority="11">
      <formula>LEN(TRIM(B33))&gt;0</formula>
    </cfRule>
  </conditionalFormatting>
  <conditionalFormatting sqref="B67:B97">
    <cfRule type="cellIs" dxfId="54" priority="8" stopIfTrue="1" operator="equal">
      <formula>"Enter an Activity Name in the Activity Table"</formula>
    </cfRule>
  </conditionalFormatting>
  <conditionalFormatting sqref="B67:B97">
    <cfRule type="expression" dxfId="53" priority="9">
      <formula>LEN(TRIM(B67))&gt;0</formula>
    </cfRule>
  </conditionalFormatting>
  <conditionalFormatting sqref="L68:L97">
    <cfRule type="cellIs" dxfId="52" priority="6" stopIfTrue="1" operator="equal">
      <formula>"No Estimate Type in Activity Table"</formula>
    </cfRule>
    <cfRule type="expression" dxfId="51" priority="7">
      <formula>LEN(TRIM(L68))&gt;0</formula>
    </cfRule>
  </conditionalFormatting>
  <conditionalFormatting sqref="O33:O62">
    <cfRule type="cellIs" dxfId="50" priority="4" stopIfTrue="1" operator="equal">
      <formula>"No Estimate Type in Activity Table"</formula>
    </cfRule>
    <cfRule type="expression" dxfId="49" priority="5">
      <formula>LEN(TRIM(O33))&gt;0</formula>
    </cfRule>
  </conditionalFormatting>
  <conditionalFormatting sqref="B103:B142">
    <cfRule type="cellIs" dxfId="48" priority="2" stopIfTrue="1" operator="equal">
      <formula>"Enter an Activity Name in the Activity Table"</formula>
    </cfRule>
  </conditionalFormatting>
  <conditionalFormatting sqref="B103:B142">
    <cfRule type="expression" dxfId="47" priority="3">
      <formula>LEN(TRIM(B103))&gt;0</formula>
    </cfRule>
  </conditionalFormatting>
  <conditionalFormatting sqref="C103:C142">
    <cfRule type="expression" dxfId="46" priority="1">
      <formula>LEN(TRIM(C103))&gt;0</formula>
    </cfRule>
  </conditionalFormatting>
  <dataValidations xWindow="207" yWindow="463" count="16">
    <dataValidation allowBlank="1" showInputMessage="1" showErrorMessage="1" errorTitle="Invalid Data" error="Select Data from the pull-down menu by clicking on this cell and then clicking on the down arrow on the lower right side of the cell." sqref="N67:N97 O32:O62"/>
    <dataValidation type="decimal" operator="greaterThanOrEqual" allowBlank="1" showInputMessage="1" showErrorMessage="1" sqref="J32:J62">
      <formula1>0</formula1>
    </dataValidation>
    <dataValidation type="list" allowBlank="1" showInputMessage="1" showErrorMessage="1" sqref="L28">
      <formula1>ContingencyLists</formula1>
    </dataValidation>
    <dataValidation type="list" allowBlank="1" showInputMessage="1" showErrorMessage="1" sqref="P29:Q29">
      <formula1>$A$8:$A$27</formula1>
    </dataValidation>
    <dataValidation type="list" allowBlank="1" showInputMessage="1" showErrorMessage="1" prompt="Choose from list" sqref="D32:D62">
      <formula1>ResourceLaborPrefixUnique</formula1>
    </dataValidation>
    <dataValidation type="list" allowBlank="1" showInputMessage="1" showErrorMessage="1" sqref="O28:P28 A32:A62">
      <formula1>ActivityNumPrelim</formula1>
    </dataValidation>
    <dataValidation type="list" allowBlank="1" showDropDown="1" showInputMessage="1" showErrorMessage="1" sqref="E32:E62">
      <formula1>ResourceLaborPrefixUnique</formula1>
    </dataValidation>
    <dataValidation allowBlank="1" showDropDown="1" showInputMessage="1" showErrorMessage="1" sqref="H32:I62 K67:K97"/>
    <dataValidation type="list" allowBlank="1" showInputMessage="1" showErrorMessage="1" sqref="N28">
      <formula1>SourceDocumentNum</formula1>
    </dataValidation>
    <dataValidation type="list" allowBlank="1" showInputMessage="1" showErrorMessage="1" prompt="Choose from list" sqref="N8:N27">
      <formula1>AlternateFunding</formula1>
    </dataValidation>
    <dataValidation type="list" allowBlank="1" showInputMessage="1" showErrorMessage="1" prompt="Choose from list" sqref="F67:F97">
      <formula1>ResourceMSName</formula1>
    </dataValidation>
    <dataValidation operator="greaterThanOrEqual" allowBlank="1" showInputMessage="1" showErrorMessage="1" sqref="L67:L97"/>
    <dataValidation type="decimal" operator="greaterThanOrEqual" allowBlank="1" showDropDown="1" showInputMessage="1" showErrorMessage="1" sqref="J67:J97">
      <formula1>0</formula1>
    </dataValidation>
    <dataValidation type="list" allowBlank="1" showInputMessage="1" showErrorMessage="1" error="Stop typing, use pull-down list" prompt="Choose from list" sqref="L8:L27">
      <formula1>ContingencyLists</formula1>
    </dataValidation>
    <dataValidation type="list" allowBlank="1" showInputMessage="1" showErrorMessage="1" prompt="Choose from list (prefix required)" sqref="F32:F62">
      <formula1>OFFSET(ResourceLaborSuffixHeader,MATCH($E32,ResourceLaborPrefix,0),0,COUNTIF(ResourceLaborPrefix,$E32),1)</formula1>
    </dataValidation>
    <dataValidation type="list" allowBlank="1" showInputMessage="1" showErrorMessage="1" prompt="Choose from list" sqref="A67:A97 A103:A142">
      <formula1>ActivityNumPrelim</formula1>
    </dataValidation>
  </dataValidations>
  <pageMargins left="0.7" right="0.7" top="0.75" bottom="0.75" header="0.3" footer="0.3"/>
  <pageSetup paperSize="17" scale="47" fitToHeight="0" orientation="landscape" r:id="rId1"/>
  <ignoredErrors>
    <ignoredError sqref="Q39 Q59"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142"/>
  <sheetViews>
    <sheetView zoomScaleNormal="100" zoomScalePageLayoutView="90" workbookViewId="0">
      <selection sqref="A1:T1"/>
    </sheetView>
  </sheetViews>
  <sheetFormatPr defaultColWidth="8.85546875" defaultRowHeight="15" x14ac:dyDescent="0.25"/>
  <cols>
    <col min="1" max="1" width="15.85546875" customWidth="1"/>
    <col min="2" max="2" width="11.85546875" customWidth="1"/>
    <col min="3" max="3" width="32.28515625" customWidth="1"/>
    <col min="4" max="4" width="29.140625" customWidth="1"/>
    <col min="5" max="5" width="0.140625" hidden="1" customWidth="1"/>
    <col min="6" max="6" width="24.28515625" customWidth="1"/>
    <col min="7" max="7" width="23.28515625" hidden="1" customWidth="1"/>
    <col min="8" max="8" width="24.28515625" customWidth="1"/>
    <col min="9" max="9" width="25.85546875" hidden="1" customWidth="1"/>
    <col min="10" max="10" width="24.42578125" customWidth="1"/>
    <col min="11" max="11" width="19" hidden="1" customWidth="1"/>
    <col min="12" max="12" width="27.7109375" customWidth="1"/>
    <col min="13" max="13" width="15" hidden="1" customWidth="1"/>
    <col min="14" max="14" width="24.140625" customWidth="1"/>
    <col min="15" max="15" width="40.7109375" customWidth="1"/>
    <col min="16" max="16" width="28.140625" customWidth="1"/>
    <col min="17" max="17" width="23.42578125" customWidth="1"/>
    <col min="18" max="18" width="27" customWidth="1"/>
    <col min="19" max="19" width="74.42578125" customWidth="1"/>
  </cols>
  <sheetData>
    <row r="1" spans="1:20" s="1" customFormat="1" ht="23.25" x14ac:dyDescent="0.35">
      <c r="A1" s="165" t="str">
        <f>CONCATENATE("Final Design for ",  CoverSheet!D11)</f>
        <v>Final Design for Instrumentation: Wall Current Monitors</v>
      </c>
      <c r="B1" s="166"/>
      <c r="C1" s="166"/>
      <c r="D1" s="166"/>
      <c r="E1" s="166"/>
      <c r="F1" s="166"/>
      <c r="G1" s="166"/>
      <c r="H1" s="166"/>
      <c r="I1" s="166"/>
      <c r="J1" s="166"/>
      <c r="K1" s="166"/>
      <c r="L1" s="166"/>
      <c r="M1" s="166"/>
      <c r="N1" s="166"/>
      <c r="O1" s="166"/>
      <c r="P1" s="146"/>
      <c r="Q1" s="146"/>
      <c r="R1" s="146"/>
      <c r="S1" s="146"/>
      <c r="T1" s="146"/>
    </row>
    <row r="3" spans="1:20" ht="21" x14ac:dyDescent="0.35">
      <c r="A3" s="163" t="s">
        <v>98</v>
      </c>
      <c r="B3" s="163"/>
      <c r="C3" s="163"/>
      <c r="D3" s="163"/>
      <c r="E3" s="163"/>
      <c r="F3" s="163"/>
      <c r="G3" s="163"/>
      <c r="H3" s="163"/>
      <c r="I3" s="163"/>
      <c r="J3" s="163"/>
      <c r="K3" s="163"/>
      <c r="L3" s="163"/>
      <c r="M3" s="163"/>
      <c r="N3" s="163"/>
      <c r="O3" s="163"/>
      <c r="P3" s="164"/>
      <c r="Q3" s="164"/>
      <c r="R3" s="164"/>
      <c r="S3" s="164"/>
      <c r="T3" s="164"/>
    </row>
    <row r="4" spans="1:20" ht="99" customHeight="1" x14ac:dyDescent="0.25">
      <c r="A4" s="140" t="s">
        <v>1161</v>
      </c>
      <c r="B4" s="140"/>
      <c r="C4" s="181"/>
      <c r="D4" s="181"/>
      <c r="E4" s="181"/>
      <c r="F4" s="181"/>
      <c r="G4" s="181"/>
      <c r="H4" s="181"/>
      <c r="I4" s="181"/>
      <c r="J4" s="181"/>
      <c r="K4" s="181"/>
      <c r="L4" s="181"/>
      <c r="M4" s="181"/>
      <c r="N4" s="181"/>
      <c r="O4" s="181"/>
      <c r="P4" s="182"/>
      <c r="Q4" s="182"/>
      <c r="R4" s="182"/>
      <c r="S4" s="182"/>
      <c r="T4" s="182"/>
    </row>
    <row r="6" spans="1:20" ht="33" customHeight="1" x14ac:dyDescent="0.25">
      <c r="A6" s="170" t="s">
        <v>267</v>
      </c>
      <c r="B6" s="170"/>
      <c r="C6" s="170"/>
      <c r="D6" s="170"/>
      <c r="E6" s="170"/>
      <c r="F6" s="170"/>
      <c r="G6" s="170"/>
      <c r="H6" s="171"/>
      <c r="I6" s="171"/>
      <c r="J6" s="171"/>
      <c r="K6" s="171"/>
      <c r="L6" s="171"/>
      <c r="M6" s="171"/>
      <c r="N6" s="171"/>
      <c r="O6" s="171"/>
      <c r="P6" s="164"/>
      <c r="Q6" s="164"/>
      <c r="R6" s="164"/>
      <c r="S6" s="164"/>
      <c r="T6" s="164"/>
    </row>
    <row r="7" spans="1:20" ht="59.25" customHeight="1" x14ac:dyDescent="0.25">
      <c r="A7" s="77" t="s">
        <v>265</v>
      </c>
      <c r="B7" s="77" t="s">
        <v>1053</v>
      </c>
      <c r="C7" s="78" t="s">
        <v>206</v>
      </c>
      <c r="D7" s="172" t="s">
        <v>266</v>
      </c>
      <c r="E7" s="173"/>
      <c r="F7" s="173"/>
      <c r="G7" s="173"/>
      <c r="H7" s="173"/>
      <c r="I7" s="173"/>
      <c r="J7" s="174"/>
      <c r="K7" s="78" t="s">
        <v>189</v>
      </c>
      <c r="L7" s="60" t="s">
        <v>133</v>
      </c>
      <c r="M7" s="78" t="s">
        <v>189</v>
      </c>
      <c r="N7" s="79" t="s">
        <v>851</v>
      </c>
      <c r="O7" s="89" t="s">
        <v>405</v>
      </c>
      <c r="P7" s="90" t="s">
        <v>841</v>
      </c>
      <c r="Q7" s="134" t="s">
        <v>1052</v>
      </c>
      <c r="R7" s="175" t="s">
        <v>207</v>
      </c>
      <c r="S7" s="176"/>
      <c r="T7" s="177"/>
    </row>
    <row r="8" spans="1:20" ht="35.1" customHeight="1" x14ac:dyDescent="0.25">
      <c r="A8" s="112">
        <v>300</v>
      </c>
      <c r="B8" s="6"/>
      <c r="C8" s="61" t="s">
        <v>1075</v>
      </c>
      <c r="D8" s="167" t="s">
        <v>1154</v>
      </c>
      <c r="E8" s="168"/>
      <c r="F8" s="168"/>
      <c r="G8" s="168"/>
      <c r="H8" s="168"/>
      <c r="I8" s="168"/>
      <c r="J8" s="169"/>
      <c r="K8" s="65"/>
      <c r="L8" s="61" t="s">
        <v>309</v>
      </c>
      <c r="M8" s="101"/>
      <c r="N8" s="29"/>
      <c r="O8" s="29"/>
      <c r="P8" s="91" t="s">
        <v>1104</v>
      </c>
      <c r="Q8" s="130">
        <v>88</v>
      </c>
      <c r="R8" s="178" t="s">
        <v>1107</v>
      </c>
      <c r="S8" s="179"/>
      <c r="T8" s="180"/>
    </row>
    <row r="9" spans="1:20" ht="35.1" customHeight="1" x14ac:dyDescent="0.25">
      <c r="A9" s="112">
        <f>A8+10</f>
        <v>310</v>
      </c>
      <c r="B9" s="6"/>
      <c r="C9" s="61" t="s">
        <v>1078</v>
      </c>
      <c r="D9" s="167" t="s">
        <v>1082</v>
      </c>
      <c r="E9" s="168"/>
      <c r="F9" s="168"/>
      <c r="G9" s="168"/>
      <c r="H9" s="168"/>
      <c r="I9" s="168"/>
      <c r="J9" s="169"/>
      <c r="K9" s="65"/>
      <c r="L9" s="61" t="s">
        <v>309</v>
      </c>
      <c r="M9" s="101"/>
      <c r="N9" s="29"/>
      <c r="O9" s="29"/>
      <c r="P9" s="91" t="s">
        <v>1104</v>
      </c>
      <c r="Q9" s="130">
        <v>44</v>
      </c>
      <c r="R9" s="178" t="s">
        <v>1093</v>
      </c>
      <c r="S9" s="179"/>
      <c r="T9" s="180"/>
    </row>
    <row r="10" spans="1:20" ht="35.1" customHeight="1" x14ac:dyDescent="0.25">
      <c r="A10" s="112">
        <f t="shared" ref="A10:A27" si="0">A9+10</f>
        <v>320</v>
      </c>
      <c r="B10" s="6"/>
      <c r="C10" s="135" t="s">
        <v>1091</v>
      </c>
      <c r="D10" s="186" t="s">
        <v>1092</v>
      </c>
      <c r="E10" s="203"/>
      <c r="F10" s="203"/>
      <c r="G10" s="203"/>
      <c r="H10" s="203"/>
      <c r="I10" s="203"/>
      <c r="J10" s="204"/>
      <c r="K10" s="65"/>
      <c r="L10" s="61" t="s">
        <v>309</v>
      </c>
      <c r="M10" s="101"/>
      <c r="N10" s="29"/>
      <c r="O10" s="29"/>
      <c r="P10" s="91" t="s">
        <v>1104</v>
      </c>
      <c r="Q10" s="130">
        <v>44</v>
      </c>
      <c r="R10" s="178" t="s">
        <v>1094</v>
      </c>
      <c r="S10" s="179"/>
      <c r="T10" s="180"/>
    </row>
    <row r="11" spans="1:20" ht="35.1" customHeight="1" x14ac:dyDescent="0.25">
      <c r="A11" s="112">
        <f t="shared" si="0"/>
        <v>330</v>
      </c>
      <c r="B11" s="6"/>
      <c r="C11" s="61" t="s">
        <v>1079</v>
      </c>
      <c r="D11" s="167" t="s">
        <v>1085</v>
      </c>
      <c r="E11" s="168"/>
      <c r="F11" s="168"/>
      <c r="G11" s="168"/>
      <c r="H11" s="168"/>
      <c r="I11" s="168"/>
      <c r="J11" s="169"/>
      <c r="K11" s="65"/>
      <c r="L11" s="61" t="s">
        <v>309</v>
      </c>
      <c r="M11" s="101"/>
      <c r="N11" s="29"/>
      <c r="O11" s="29"/>
      <c r="P11" s="91" t="s">
        <v>1105</v>
      </c>
      <c r="Q11" s="130">
        <v>44</v>
      </c>
      <c r="R11" s="178" t="s">
        <v>1095</v>
      </c>
      <c r="S11" s="179"/>
      <c r="T11" s="180"/>
    </row>
    <row r="12" spans="1:20" ht="35.1" hidden="1" customHeight="1" x14ac:dyDescent="0.25">
      <c r="A12" s="112">
        <f t="shared" si="0"/>
        <v>340</v>
      </c>
      <c r="B12" s="6"/>
      <c r="C12" s="135"/>
      <c r="D12" s="167"/>
      <c r="E12" s="168"/>
      <c r="F12" s="168"/>
      <c r="G12" s="168"/>
      <c r="H12" s="168"/>
      <c r="I12" s="168"/>
      <c r="J12" s="169"/>
      <c r="K12" s="65"/>
      <c r="L12" s="61"/>
      <c r="M12" s="101"/>
      <c r="N12" s="29"/>
      <c r="O12" s="29"/>
      <c r="P12" s="91"/>
      <c r="Q12" s="130"/>
      <c r="R12" s="178"/>
      <c r="S12" s="179"/>
      <c r="T12" s="180"/>
    </row>
    <row r="13" spans="1:20" ht="35.1" hidden="1" customHeight="1" x14ac:dyDescent="0.25">
      <c r="A13" s="112">
        <f t="shared" si="0"/>
        <v>350</v>
      </c>
      <c r="B13" s="6"/>
      <c r="C13" s="61"/>
      <c r="D13" s="167"/>
      <c r="E13" s="168"/>
      <c r="F13" s="168"/>
      <c r="G13" s="168"/>
      <c r="H13" s="168"/>
      <c r="I13" s="168"/>
      <c r="J13" s="169"/>
      <c r="K13" s="65"/>
      <c r="L13" s="61"/>
      <c r="M13" s="101"/>
      <c r="N13" s="29"/>
      <c r="O13" s="29"/>
      <c r="P13" s="91"/>
      <c r="Q13" s="130"/>
      <c r="R13" s="178"/>
      <c r="S13" s="179"/>
      <c r="T13" s="180"/>
    </row>
    <row r="14" spans="1:20" ht="35.1" hidden="1" customHeight="1" x14ac:dyDescent="0.25">
      <c r="A14" s="112">
        <f t="shared" si="0"/>
        <v>360</v>
      </c>
      <c r="B14" s="6"/>
      <c r="C14" s="61"/>
      <c r="D14" s="167"/>
      <c r="E14" s="168"/>
      <c r="F14" s="168"/>
      <c r="G14" s="168"/>
      <c r="H14" s="168"/>
      <c r="I14" s="168"/>
      <c r="J14" s="169"/>
      <c r="K14" s="65"/>
      <c r="L14" s="61"/>
      <c r="M14" s="101"/>
      <c r="N14" s="29"/>
      <c r="O14" s="29"/>
      <c r="P14" s="91"/>
      <c r="Q14" s="130"/>
      <c r="R14" s="178"/>
      <c r="S14" s="179"/>
      <c r="T14" s="180"/>
    </row>
    <row r="15" spans="1:20" ht="35.1" hidden="1" customHeight="1" x14ac:dyDescent="0.25">
      <c r="A15" s="112">
        <f t="shared" si="0"/>
        <v>370</v>
      </c>
      <c r="B15" s="6"/>
      <c r="C15" s="61"/>
      <c r="D15" s="167"/>
      <c r="E15" s="168"/>
      <c r="F15" s="168"/>
      <c r="G15" s="168"/>
      <c r="H15" s="168"/>
      <c r="I15" s="168"/>
      <c r="J15" s="169"/>
      <c r="K15" s="65"/>
      <c r="L15" s="61"/>
      <c r="M15" s="101"/>
      <c r="N15" s="29"/>
      <c r="O15" s="29"/>
      <c r="P15" s="91"/>
      <c r="Q15" s="130"/>
      <c r="R15" s="178"/>
      <c r="S15" s="179"/>
      <c r="T15" s="180"/>
    </row>
    <row r="16" spans="1:20" ht="35.1" hidden="1" customHeight="1" x14ac:dyDescent="0.25">
      <c r="A16" s="112">
        <f t="shared" si="0"/>
        <v>380</v>
      </c>
      <c r="B16" s="6"/>
      <c r="C16" s="61"/>
      <c r="D16" s="167"/>
      <c r="E16" s="168"/>
      <c r="F16" s="168"/>
      <c r="G16" s="168"/>
      <c r="H16" s="168"/>
      <c r="I16" s="168"/>
      <c r="J16" s="169"/>
      <c r="K16" s="65"/>
      <c r="L16" s="61"/>
      <c r="M16" s="101"/>
      <c r="N16" s="29"/>
      <c r="O16" s="29"/>
      <c r="P16" s="91"/>
      <c r="Q16" s="130"/>
      <c r="R16" s="178"/>
      <c r="S16" s="179"/>
      <c r="T16" s="180"/>
    </row>
    <row r="17" spans="1:20" ht="35.1" hidden="1" customHeight="1" x14ac:dyDescent="0.25">
      <c r="A17" s="112">
        <f t="shared" si="0"/>
        <v>390</v>
      </c>
      <c r="B17" s="6"/>
      <c r="C17" s="61"/>
      <c r="D17" s="167"/>
      <c r="E17" s="168"/>
      <c r="F17" s="168"/>
      <c r="G17" s="168"/>
      <c r="H17" s="168"/>
      <c r="I17" s="168"/>
      <c r="J17" s="169"/>
      <c r="K17" s="65"/>
      <c r="L17" s="61"/>
      <c r="M17" s="101"/>
      <c r="N17" s="29"/>
      <c r="O17" s="29"/>
      <c r="P17" s="91"/>
      <c r="Q17" s="130"/>
      <c r="R17" s="178"/>
      <c r="S17" s="179"/>
      <c r="T17" s="180"/>
    </row>
    <row r="18" spans="1:20" ht="35.1" hidden="1" customHeight="1" x14ac:dyDescent="0.25">
      <c r="A18" s="112">
        <f t="shared" si="0"/>
        <v>400</v>
      </c>
      <c r="B18" s="6"/>
      <c r="C18" s="61"/>
      <c r="D18" s="167"/>
      <c r="E18" s="168"/>
      <c r="F18" s="168"/>
      <c r="G18" s="168"/>
      <c r="H18" s="168"/>
      <c r="I18" s="168"/>
      <c r="J18" s="169"/>
      <c r="K18" s="65"/>
      <c r="L18" s="61"/>
      <c r="M18" s="101"/>
      <c r="N18" s="29"/>
      <c r="O18" s="29"/>
      <c r="P18" s="91"/>
      <c r="Q18" s="130"/>
      <c r="R18" s="178"/>
      <c r="S18" s="179"/>
      <c r="T18" s="180"/>
    </row>
    <row r="19" spans="1:20" ht="35.1" hidden="1" customHeight="1" x14ac:dyDescent="0.25">
      <c r="A19" s="112">
        <f t="shared" si="0"/>
        <v>410</v>
      </c>
      <c r="B19" s="6"/>
      <c r="C19" s="61"/>
      <c r="D19" s="167"/>
      <c r="E19" s="168"/>
      <c r="F19" s="168"/>
      <c r="G19" s="168"/>
      <c r="H19" s="168"/>
      <c r="I19" s="168"/>
      <c r="J19" s="169"/>
      <c r="K19" s="65"/>
      <c r="L19" s="61"/>
      <c r="M19" s="101"/>
      <c r="N19" s="29"/>
      <c r="O19" s="29"/>
      <c r="P19" s="91"/>
      <c r="Q19" s="130"/>
      <c r="R19" s="178"/>
      <c r="S19" s="179"/>
      <c r="T19" s="180"/>
    </row>
    <row r="20" spans="1:20" ht="35.1" hidden="1" customHeight="1" x14ac:dyDescent="0.25">
      <c r="A20" s="112">
        <f t="shared" si="0"/>
        <v>420</v>
      </c>
      <c r="B20" s="6"/>
      <c r="C20" s="61"/>
      <c r="D20" s="167"/>
      <c r="E20" s="168"/>
      <c r="F20" s="168"/>
      <c r="G20" s="168"/>
      <c r="H20" s="168"/>
      <c r="I20" s="168"/>
      <c r="J20" s="169"/>
      <c r="K20" s="65"/>
      <c r="L20" s="61"/>
      <c r="M20" s="101"/>
      <c r="N20" s="29"/>
      <c r="O20" s="29"/>
      <c r="P20" s="91"/>
      <c r="Q20" s="130"/>
      <c r="R20" s="178"/>
      <c r="S20" s="179"/>
      <c r="T20" s="180"/>
    </row>
    <row r="21" spans="1:20" ht="35.1" hidden="1" customHeight="1" x14ac:dyDescent="0.25">
      <c r="A21" s="112">
        <f t="shared" si="0"/>
        <v>430</v>
      </c>
      <c r="B21" s="6"/>
      <c r="C21" s="61"/>
      <c r="D21" s="167"/>
      <c r="E21" s="168"/>
      <c r="F21" s="168"/>
      <c r="G21" s="168"/>
      <c r="H21" s="168"/>
      <c r="I21" s="168"/>
      <c r="J21" s="169"/>
      <c r="K21" s="65"/>
      <c r="L21" s="61"/>
      <c r="M21" s="101"/>
      <c r="N21" s="29"/>
      <c r="O21" s="29"/>
      <c r="P21" s="91"/>
      <c r="Q21" s="130"/>
      <c r="R21" s="178"/>
      <c r="S21" s="179"/>
      <c r="T21" s="180"/>
    </row>
    <row r="22" spans="1:20" ht="35.1" hidden="1" customHeight="1" x14ac:dyDescent="0.25">
      <c r="A22" s="112">
        <f t="shared" si="0"/>
        <v>440</v>
      </c>
      <c r="B22" s="6"/>
      <c r="C22" s="61"/>
      <c r="D22" s="167"/>
      <c r="E22" s="168"/>
      <c r="F22" s="168"/>
      <c r="G22" s="168"/>
      <c r="H22" s="168"/>
      <c r="I22" s="168"/>
      <c r="J22" s="169"/>
      <c r="K22" s="65"/>
      <c r="L22" s="61"/>
      <c r="M22" s="101"/>
      <c r="N22" s="29"/>
      <c r="O22" s="29"/>
      <c r="P22" s="91"/>
      <c r="Q22" s="130"/>
      <c r="R22" s="178"/>
      <c r="S22" s="179"/>
      <c r="T22" s="180"/>
    </row>
    <row r="23" spans="1:20" ht="35.1" hidden="1" customHeight="1" x14ac:dyDescent="0.25">
      <c r="A23" s="112">
        <f t="shared" si="0"/>
        <v>450</v>
      </c>
      <c r="B23" s="6"/>
      <c r="C23" s="61"/>
      <c r="D23" s="167"/>
      <c r="E23" s="168"/>
      <c r="F23" s="168"/>
      <c r="G23" s="168"/>
      <c r="H23" s="168"/>
      <c r="I23" s="168"/>
      <c r="J23" s="169"/>
      <c r="K23" s="65"/>
      <c r="L23" s="61"/>
      <c r="M23" s="101"/>
      <c r="N23" s="29"/>
      <c r="O23" s="29"/>
      <c r="P23" s="91"/>
      <c r="Q23" s="130"/>
      <c r="R23" s="178"/>
      <c r="S23" s="179"/>
      <c r="T23" s="180"/>
    </row>
    <row r="24" spans="1:20" ht="35.1" hidden="1" customHeight="1" x14ac:dyDescent="0.25">
      <c r="A24" s="112">
        <f t="shared" si="0"/>
        <v>460</v>
      </c>
      <c r="B24" s="6"/>
      <c r="C24" s="61"/>
      <c r="D24" s="167"/>
      <c r="E24" s="168"/>
      <c r="F24" s="168"/>
      <c r="G24" s="168"/>
      <c r="H24" s="168"/>
      <c r="I24" s="168"/>
      <c r="J24" s="169"/>
      <c r="K24" s="65"/>
      <c r="L24" s="61"/>
      <c r="M24" s="101"/>
      <c r="N24" s="29"/>
      <c r="O24" s="29"/>
      <c r="P24" s="91"/>
      <c r="Q24" s="130"/>
      <c r="R24" s="178"/>
      <c r="S24" s="179"/>
      <c r="T24" s="180"/>
    </row>
    <row r="25" spans="1:20" ht="35.1" hidden="1" customHeight="1" x14ac:dyDescent="0.25">
      <c r="A25" s="112">
        <f t="shared" si="0"/>
        <v>470</v>
      </c>
      <c r="B25" s="6"/>
      <c r="C25" s="61"/>
      <c r="D25" s="167"/>
      <c r="E25" s="168"/>
      <c r="F25" s="168"/>
      <c r="G25" s="168"/>
      <c r="H25" s="168"/>
      <c r="I25" s="168"/>
      <c r="J25" s="169"/>
      <c r="K25" s="65"/>
      <c r="L25" s="61"/>
      <c r="M25" s="101"/>
      <c r="N25" s="29"/>
      <c r="O25" s="29"/>
      <c r="P25" s="91"/>
      <c r="Q25" s="130"/>
      <c r="R25" s="178"/>
      <c r="S25" s="179"/>
      <c r="T25" s="180"/>
    </row>
    <row r="26" spans="1:20" ht="35.1" hidden="1" customHeight="1" x14ac:dyDescent="0.25">
      <c r="A26" s="112">
        <f t="shared" si="0"/>
        <v>480</v>
      </c>
      <c r="B26" s="6"/>
      <c r="C26" s="61"/>
      <c r="D26" s="167"/>
      <c r="E26" s="168"/>
      <c r="F26" s="168"/>
      <c r="G26" s="168"/>
      <c r="H26" s="168"/>
      <c r="I26" s="168"/>
      <c r="J26" s="169"/>
      <c r="K26" s="65"/>
      <c r="L26" s="61"/>
      <c r="M26" s="101"/>
      <c r="N26" s="29"/>
      <c r="O26" s="29"/>
      <c r="P26" s="91"/>
      <c r="Q26" s="130"/>
      <c r="R26" s="178"/>
      <c r="S26" s="179"/>
      <c r="T26" s="180"/>
    </row>
    <row r="27" spans="1:20" ht="35.1" hidden="1" customHeight="1" x14ac:dyDescent="0.25">
      <c r="A27" s="112">
        <f t="shared" si="0"/>
        <v>490</v>
      </c>
      <c r="B27" s="6"/>
      <c r="C27" s="61"/>
      <c r="D27" s="167"/>
      <c r="E27" s="168"/>
      <c r="F27" s="168"/>
      <c r="G27" s="168"/>
      <c r="H27" s="168"/>
      <c r="I27" s="168"/>
      <c r="J27" s="169"/>
      <c r="K27" s="65"/>
      <c r="L27" s="61"/>
      <c r="M27" s="101"/>
      <c r="N27" s="29"/>
      <c r="O27" s="29"/>
      <c r="P27" s="91"/>
      <c r="Q27" s="130"/>
      <c r="R27" s="178"/>
      <c r="S27" s="179"/>
      <c r="T27" s="180"/>
    </row>
    <row r="28" spans="1:20" hidden="1" x14ac:dyDescent="0.25">
      <c r="A28" s="59" t="s">
        <v>247</v>
      </c>
      <c r="B28" s="59"/>
      <c r="C28" s="74"/>
      <c r="D28" s="74"/>
      <c r="E28" s="74"/>
      <c r="F28" s="74"/>
      <c r="G28" s="74"/>
      <c r="H28" s="74"/>
      <c r="I28" s="74"/>
      <c r="J28" s="74"/>
      <c r="K28" s="75"/>
      <c r="L28" s="74"/>
      <c r="M28" s="75"/>
      <c r="N28" s="129"/>
      <c r="O28" s="129"/>
      <c r="P28" s="129"/>
      <c r="Q28" s="76"/>
      <c r="R28" s="76"/>
      <c r="S28" s="76"/>
    </row>
    <row r="29" spans="1:20" ht="33.75" customHeight="1" x14ac:dyDescent="0.25">
      <c r="A29" s="59"/>
      <c r="B29" s="59"/>
    </row>
    <row r="30" spans="1:20" ht="50.1" customHeight="1" x14ac:dyDescent="0.25">
      <c r="A30" s="189" t="s">
        <v>1013</v>
      </c>
      <c r="B30" s="189"/>
      <c r="C30" s="171"/>
      <c r="D30" s="171"/>
      <c r="E30" s="171"/>
      <c r="F30" s="171"/>
      <c r="G30" s="171"/>
      <c r="H30" s="171"/>
      <c r="I30" s="171"/>
      <c r="J30" s="171"/>
      <c r="K30" s="171"/>
      <c r="L30" s="171"/>
      <c r="M30" s="171"/>
      <c r="N30" s="171"/>
      <c r="O30" s="171"/>
      <c r="P30" s="171"/>
      <c r="Q30" s="164"/>
      <c r="R30" s="164"/>
      <c r="S30" s="164"/>
      <c r="T30" s="164"/>
    </row>
    <row r="31" spans="1:20" ht="45" customHeight="1" x14ac:dyDescent="0.25">
      <c r="A31" s="131" t="s">
        <v>243</v>
      </c>
      <c r="B31" s="131" t="s">
        <v>1053</v>
      </c>
      <c r="C31" s="131" t="s">
        <v>206</v>
      </c>
      <c r="D31" s="131" t="s">
        <v>209</v>
      </c>
      <c r="E31" s="63" t="s">
        <v>273</v>
      </c>
      <c r="F31" s="131" t="s">
        <v>324</v>
      </c>
      <c r="G31" s="63" t="s">
        <v>273</v>
      </c>
      <c r="H31" s="131" t="s">
        <v>244</v>
      </c>
      <c r="I31" s="63" t="s">
        <v>188</v>
      </c>
      <c r="J31" s="131" t="s">
        <v>0</v>
      </c>
      <c r="K31" s="63" t="s">
        <v>273</v>
      </c>
      <c r="L31" s="131" t="s">
        <v>1066</v>
      </c>
      <c r="M31" s="63" t="s">
        <v>188</v>
      </c>
      <c r="N31" s="131" t="s">
        <v>842</v>
      </c>
      <c r="O31" s="131" t="s">
        <v>325</v>
      </c>
      <c r="P31" s="131" t="s">
        <v>138</v>
      </c>
      <c r="Q31" s="131" t="s">
        <v>139</v>
      </c>
      <c r="R31" s="119" t="s">
        <v>1064</v>
      </c>
      <c r="S31" s="190" t="s">
        <v>190</v>
      </c>
      <c r="T31" s="191"/>
    </row>
    <row r="32" spans="1:20" ht="15.95" customHeight="1" x14ac:dyDescent="0.25">
      <c r="A32" s="48">
        <v>300</v>
      </c>
      <c r="B32" s="66" t="str">
        <f>IF(ISNUMBER($A32), IF(VLOOKUP($A32,$A$8:$C$27,2)&lt;&gt;"",VLOOKUP($A32,$A$8:$C$27,2),"TBD"),"")</f>
        <v>TBD</v>
      </c>
      <c r="C32" s="66" t="str">
        <f>IF(ISNUMBER($A32), IF(VLOOKUP($A32,$A$8:$C$27,3)&lt;&gt;"",VLOOKUP($A32,$A$8:$C$27,3),"Enter an Activity Name in the Activity Table"),"")</f>
        <v>Project Oversight</v>
      </c>
      <c r="D32" s="55" t="s">
        <v>197</v>
      </c>
      <c r="E32" s="67" t="str">
        <f ca="1">IF(INDIRECT(CONCATENATE("D",ROW()),TRUE) &lt;&gt; 0, INDIRECT(CONCATENATE("D",ROW()),TRUE), "")</f>
        <v>FNAD</v>
      </c>
      <c r="F32" s="56" t="s">
        <v>1106</v>
      </c>
      <c r="G32" s="67" t="str">
        <f ca="1">IF(INDIRECT(CONCATENATE("F",ROW()),TRUE) &lt;&gt; 0, INDIRECT(CONCATENATE("F",ROW()),TRUE), "")</f>
        <v>ELEC_DESIGN_SR</v>
      </c>
      <c r="H32" s="57" t="str">
        <f t="shared" ref="H32:H62" ca="1" si="1">IF(OR($E32&lt;&gt;"",$G32&lt;&gt;""),IF(COUNTIF(ResourceLaborName,CONCATENATE($E32,"_",$G32)),CONCATENATE($E32,"_",$G32),"Resource ID is not valid"),"")</f>
        <v>FNAD_ELEC_DESIGN_SR</v>
      </c>
      <c r="I32" s="72"/>
      <c r="J32" s="7">
        <v>20</v>
      </c>
      <c r="K32" s="68">
        <f ca="1">IF(INDIRECT(CONCATENATE("J",ROW()),TRUE) &lt;&gt; 0, INDIRECT(CONCATENATE("J",ROW()),TRUE), "")</f>
        <v>20</v>
      </c>
      <c r="L32" s="40">
        <f t="shared" ref="L32:L62" ca="1" si="2">IF(AND($H32&lt;&gt;"",$K32&lt;&gt;""),VLOOKUP($H32,ResourceLaborTable,7),"")</f>
        <v>198</v>
      </c>
      <c r="M32" s="47"/>
      <c r="N32" s="41">
        <f ca="1">IF(AND($J32&lt;&gt;"",$L32&lt;&gt;""),$J32*$L32/1000,"")</f>
        <v>3.96</v>
      </c>
      <c r="O32" s="57" t="str">
        <f ca="1">IF(AND($A32&lt;&gt;"",$K32&lt;&gt;""),IF(VLOOKUP($A32,$A$8:$M$27,12)&lt;&gt;"",VLOOKUP($A32,$A$8:$M$27,12),"No Estimate Type in Activity Table"),"")</f>
        <v>Engineering Estimate III (50%)</v>
      </c>
      <c r="P32" s="3">
        <f t="shared" ref="P32:P62" ca="1" si="3">IF(AND($O32&lt;&gt;"",$O32&lt;&gt;"No Estimate Type in Activity Table"),INDEX(ContingencyTable,MATCH($O32,ContingencyLists,0),2),"")</f>
        <v>0.5</v>
      </c>
      <c r="Q32" s="4">
        <f ca="1">IF(AND(ISNUMBER($J32),ISNUMBER($P32)), $J32*(1+$P32),"")</f>
        <v>30</v>
      </c>
      <c r="R32" s="42">
        <f ca="1">IF(AND(ISNUMBER($N32),ISNUMBER($P32)), $N32*(1+$P32),"")</f>
        <v>5.9399999999999995</v>
      </c>
      <c r="S32" s="140"/>
      <c r="T32" s="164"/>
    </row>
    <row r="33" spans="1:20" ht="15.95" customHeight="1" x14ac:dyDescent="0.25">
      <c r="A33" s="48">
        <v>300</v>
      </c>
      <c r="B33" s="66" t="str">
        <f t="shared" ref="B33:B62" si="4">IF(ISNUMBER($A33), IF(VLOOKUP($A33,$A$8:$C$27,2)&lt;&gt;"",VLOOKUP($A33,$A$8:$C$27,2),"TBD"),"")</f>
        <v>TBD</v>
      </c>
      <c r="C33" s="66" t="str">
        <f t="shared" ref="C33:C62" si="5">IF(ISNUMBER($A33), IF(VLOOKUP($A33,$A$8:$C$27,3)&lt;&gt;"",VLOOKUP($A33,$A$8:$C$27,3),"Enter an Activity Name in the Activity Table"),"")</f>
        <v>Project Oversight</v>
      </c>
      <c r="D33" s="55" t="s">
        <v>197</v>
      </c>
      <c r="E33" s="67" t="str">
        <f t="shared" ref="E33:E62" ca="1" si="6">IF(INDIRECT(CONCATENATE("D",ROW()),TRUE) &lt;&gt; 0, INDIRECT(CONCATENATE("D",ROW()),TRUE), "")</f>
        <v>FNAD</v>
      </c>
      <c r="F33" s="56" t="s">
        <v>1137</v>
      </c>
      <c r="G33" s="67" t="str">
        <f t="shared" ref="G33:G62" ca="1" si="7">IF(INDIRECT(CONCATENATE("F",ROW()),TRUE) &lt;&gt; 0, INDIRECT(CONCATENATE("F",ROW()),TRUE), "")</f>
        <v>ENGNRING_PHYST</v>
      </c>
      <c r="H33" s="57" t="str">
        <f t="shared" ca="1" si="1"/>
        <v>FNAD_ENGNRING_PHYST</v>
      </c>
      <c r="I33" s="72"/>
      <c r="J33" s="7">
        <v>20</v>
      </c>
      <c r="K33" s="68">
        <f t="shared" ref="K33:K62" ca="1" si="8">IF(INDIRECT(CONCATENATE("J",ROW()),TRUE) &lt;&gt; 0, INDIRECT(CONCATENATE("J",ROW()),TRUE), "")</f>
        <v>20</v>
      </c>
      <c r="L33" s="40">
        <f t="shared" ca="1" si="2"/>
        <v>173</v>
      </c>
      <c r="M33" s="47"/>
      <c r="N33" s="41">
        <f t="shared" ref="N33:N62" ca="1" si="9">IF(AND($J33&lt;&gt;"",$L33&lt;&gt;""),$J33*$L33/1000,"")</f>
        <v>3.46</v>
      </c>
      <c r="O33" s="57" t="str">
        <f t="shared" ref="O33:O62" ca="1" si="10">IF(AND($A33&lt;&gt;"",$K33&lt;&gt;""),IF(VLOOKUP($A33,$A$8:$M$27,12)&lt;&gt;"",VLOOKUP($A33,$A$8:$M$27,12),"No Estimate Type in Activity Table"),"")</f>
        <v>Engineering Estimate III (50%)</v>
      </c>
      <c r="P33" s="3">
        <f t="shared" ca="1" si="3"/>
        <v>0.5</v>
      </c>
      <c r="Q33" s="4">
        <f t="shared" ref="Q33:Q62" ca="1" si="11">IF(AND(ISNUMBER($J33),ISNUMBER($P33)), $J33*(1+$P33),"")</f>
        <v>30</v>
      </c>
      <c r="R33" s="42">
        <f t="shared" ref="R33:R62" ca="1" si="12">IF(AND(ISNUMBER($N33),ISNUMBER($P33)), $N33*(1+$P33),"")</f>
        <v>5.1899999999999995</v>
      </c>
      <c r="S33" s="140"/>
      <c r="T33" s="164"/>
    </row>
    <row r="34" spans="1:20" ht="15.95" customHeight="1" x14ac:dyDescent="0.25">
      <c r="A34" s="48">
        <v>310</v>
      </c>
      <c r="B34" s="66" t="str">
        <f t="shared" si="4"/>
        <v>TBD</v>
      </c>
      <c r="C34" s="66" t="str">
        <f t="shared" si="5"/>
        <v>Analyze Prototype Performance</v>
      </c>
      <c r="D34" s="55" t="s">
        <v>197</v>
      </c>
      <c r="E34" s="67" t="str">
        <f t="shared" ca="1" si="6"/>
        <v>FNAD</v>
      </c>
      <c r="F34" s="56" t="s">
        <v>1106</v>
      </c>
      <c r="G34" s="67" t="str">
        <f t="shared" ca="1" si="7"/>
        <v>ELEC_DESIGN_SR</v>
      </c>
      <c r="H34" s="57" t="str">
        <f t="shared" ca="1" si="1"/>
        <v>FNAD_ELEC_DESIGN_SR</v>
      </c>
      <c r="I34" s="72"/>
      <c r="J34" s="7">
        <v>80</v>
      </c>
      <c r="K34" s="68">
        <f t="shared" ca="1" si="8"/>
        <v>80</v>
      </c>
      <c r="L34" s="40">
        <f t="shared" ca="1" si="2"/>
        <v>198</v>
      </c>
      <c r="M34" s="47"/>
      <c r="N34" s="41">
        <f t="shared" ca="1" si="9"/>
        <v>15.84</v>
      </c>
      <c r="O34" s="57" t="str">
        <f t="shared" ca="1" si="10"/>
        <v>Engineering Estimate III (50%)</v>
      </c>
      <c r="P34" s="3">
        <f t="shared" ca="1" si="3"/>
        <v>0.5</v>
      </c>
      <c r="Q34" s="4">
        <f t="shared" ca="1" si="11"/>
        <v>120</v>
      </c>
      <c r="R34" s="42">
        <f t="shared" ca="1" si="12"/>
        <v>23.759999999999998</v>
      </c>
      <c r="S34" s="140"/>
      <c r="T34" s="164"/>
    </row>
    <row r="35" spans="1:20" ht="15.95" customHeight="1" x14ac:dyDescent="0.25">
      <c r="A35" s="48">
        <v>310</v>
      </c>
      <c r="B35" s="66" t="str">
        <f t="shared" si="4"/>
        <v>TBD</v>
      </c>
      <c r="C35" s="66" t="str">
        <f t="shared" si="5"/>
        <v>Analyze Prototype Performance</v>
      </c>
      <c r="D35" s="55" t="s">
        <v>197</v>
      </c>
      <c r="E35" s="67" t="str">
        <f t="shared" ca="1" si="6"/>
        <v>FNAD</v>
      </c>
      <c r="F35" s="56" t="s">
        <v>1108</v>
      </c>
      <c r="G35" s="67" t="str">
        <f t="shared" ca="1" si="7"/>
        <v>ELEC_DESIGN_EN</v>
      </c>
      <c r="H35" s="57" t="str">
        <f t="shared" ca="1" si="1"/>
        <v>FNAD_ELEC_DESIGN_EN</v>
      </c>
      <c r="I35" s="72"/>
      <c r="J35" s="7">
        <v>120</v>
      </c>
      <c r="K35" s="68">
        <f t="shared" ca="1" si="8"/>
        <v>120</v>
      </c>
      <c r="L35" s="40">
        <f t="shared" ca="1" si="2"/>
        <v>158</v>
      </c>
      <c r="M35" s="47"/>
      <c r="N35" s="41">
        <f t="shared" ca="1" si="9"/>
        <v>18.96</v>
      </c>
      <c r="O35" s="57" t="str">
        <f t="shared" ca="1" si="10"/>
        <v>Engineering Estimate III (50%)</v>
      </c>
      <c r="P35" s="3">
        <f t="shared" ca="1" si="3"/>
        <v>0.5</v>
      </c>
      <c r="Q35" s="4">
        <f t="shared" ca="1" si="11"/>
        <v>180</v>
      </c>
      <c r="R35" s="42">
        <f t="shared" ca="1" si="12"/>
        <v>28.44</v>
      </c>
      <c r="S35" s="140"/>
      <c r="T35" s="164"/>
    </row>
    <row r="36" spans="1:20" ht="15.95" customHeight="1" x14ac:dyDescent="0.25">
      <c r="A36" s="48">
        <v>310</v>
      </c>
      <c r="B36" s="66" t="str">
        <f t="shared" si="4"/>
        <v>TBD</v>
      </c>
      <c r="C36" s="66" t="str">
        <f t="shared" si="5"/>
        <v>Analyze Prototype Performance</v>
      </c>
      <c r="D36" s="55" t="s">
        <v>197</v>
      </c>
      <c r="E36" s="67" t="str">
        <f t="shared" ca="1" si="6"/>
        <v>FNAD</v>
      </c>
      <c r="F36" s="56" t="s">
        <v>1109</v>
      </c>
      <c r="G36" s="67" t="str">
        <f t="shared" ca="1" si="7"/>
        <v>CTRL_SYSTM_EN</v>
      </c>
      <c r="H36" s="57" t="str">
        <f t="shared" ca="1" si="1"/>
        <v>FNAD_CTRL_SYSTM_EN</v>
      </c>
      <c r="I36" s="72"/>
      <c r="J36" s="7">
        <v>120</v>
      </c>
      <c r="K36" s="68">
        <f t="shared" ca="1" si="8"/>
        <v>120</v>
      </c>
      <c r="L36" s="40">
        <f t="shared" ca="1" si="2"/>
        <v>167</v>
      </c>
      <c r="M36" s="47"/>
      <c r="N36" s="41">
        <f t="shared" ca="1" si="9"/>
        <v>20.04</v>
      </c>
      <c r="O36" s="57" t="str">
        <f t="shared" ca="1" si="10"/>
        <v>Engineering Estimate III (50%)</v>
      </c>
      <c r="P36" s="3">
        <f t="shared" ca="1" si="3"/>
        <v>0.5</v>
      </c>
      <c r="Q36" s="4">
        <f t="shared" ca="1" si="11"/>
        <v>180</v>
      </c>
      <c r="R36" s="42">
        <f t="shared" ca="1" si="12"/>
        <v>30.06</v>
      </c>
      <c r="S36" s="140"/>
      <c r="T36" s="164"/>
    </row>
    <row r="37" spans="1:20" ht="15.95" customHeight="1" x14ac:dyDescent="0.25">
      <c r="A37" s="48">
        <v>320</v>
      </c>
      <c r="B37" s="66" t="str">
        <f t="shared" si="4"/>
        <v>TBD</v>
      </c>
      <c r="C37" s="66" t="str">
        <f t="shared" si="5"/>
        <v>Model detector changes</v>
      </c>
      <c r="D37" s="55" t="s">
        <v>197</v>
      </c>
      <c r="E37" s="67" t="str">
        <f t="shared" ca="1" si="6"/>
        <v>FNAD</v>
      </c>
      <c r="F37" s="56" t="s">
        <v>1110</v>
      </c>
      <c r="G37" s="67" t="str">
        <f t="shared" ca="1" si="7"/>
        <v>AC_EXP_PHYST</v>
      </c>
      <c r="H37" s="57" t="str">
        <f t="shared" ca="1" si="1"/>
        <v>FNAD_AC_EXP_PHYST</v>
      </c>
      <c r="I37" s="72"/>
      <c r="J37" s="7">
        <v>320</v>
      </c>
      <c r="K37" s="68">
        <f t="shared" ca="1" si="8"/>
        <v>320</v>
      </c>
      <c r="L37" s="40">
        <f t="shared" ca="1" si="2"/>
        <v>172</v>
      </c>
      <c r="M37" s="47"/>
      <c r="N37" s="41">
        <f t="shared" ca="1" si="9"/>
        <v>55.04</v>
      </c>
      <c r="O37" s="57" t="str">
        <f t="shared" ca="1" si="10"/>
        <v>Engineering Estimate III (50%)</v>
      </c>
      <c r="P37" s="3">
        <f t="shared" ca="1" si="3"/>
        <v>0.5</v>
      </c>
      <c r="Q37" s="4">
        <f t="shared" ca="1" si="11"/>
        <v>480</v>
      </c>
      <c r="R37" s="42">
        <f t="shared" ca="1" si="12"/>
        <v>82.56</v>
      </c>
      <c r="S37" s="140"/>
      <c r="T37" s="164"/>
    </row>
    <row r="38" spans="1:20" ht="15.95" customHeight="1" x14ac:dyDescent="0.25">
      <c r="A38" s="48">
        <v>330</v>
      </c>
      <c r="B38" s="66" t="str">
        <f t="shared" si="4"/>
        <v>TBD</v>
      </c>
      <c r="C38" s="66" t="str">
        <f t="shared" si="5"/>
        <v>Finalize Design</v>
      </c>
      <c r="D38" s="55" t="s">
        <v>197</v>
      </c>
      <c r="E38" s="67" t="str">
        <f t="shared" ca="1" si="6"/>
        <v>FNAD</v>
      </c>
      <c r="F38" s="56" t="s">
        <v>1111</v>
      </c>
      <c r="G38" s="67" t="str">
        <f t="shared" ca="1" si="7"/>
        <v>MECH_DESIGN_EN</v>
      </c>
      <c r="H38" s="57" t="str">
        <f t="shared" ca="1" si="1"/>
        <v>FNAD_MECH_DESIGN_EN</v>
      </c>
      <c r="I38" s="72"/>
      <c r="J38" s="7">
        <v>40</v>
      </c>
      <c r="K38" s="68">
        <f t="shared" ca="1" si="8"/>
        <v>40</v>
      </c>
      <c r="L38" s="40">
        <f t="shared" ca="1" si="2"/>
        <v>160</v>
      </c>
      <c r="M38" s="47"/>
      <c r="N38" s="41">
        <f t="shared" ca="1" si="9"/>
        <v>6.4</v>
      </c>
      <c r="O38" s="57" t="str">
        <f t="shared" ca="1" si="10"/>
        <v>Engineering Estimate III (50%)</v>
      </c>
      <c r="P38" s="3">
        <f t="shared" ca="1" si="3"/>
        <v>0.5</v>
      </c>
      <c r="Q38" s="4">
        <f t="shared" ca="1" si="11"/>
        <v>60</v>
      </c>
      <c r="R38" s="42">
        <f t="shared" ca="1" si="12"/>
        <v>9.6000000000000014</v>
      </c>
      <c r="S38" s="140"/>
      <c r="T38" s="164"/>
    </row>
    <row r="39" spans="1:20" ht="15.95" customHeight="1" x14ac:dyDescent="0.25">
      <c r="A39" s="48">
        <v>330</v>
      </c>
      <c r="B39" s="66" t="str">
        <f t="shared" si="4"/>
        <v>TBD</v>
      </c>
      <c r="C39" s="66" t="str">
        <f t="shared" si="5"/>
        <v>Finalize Design</v>
      </c>
      <c r="D39" s="55" t="s">
        <v>197</v>
      </c>
      <c r="E39" s="67" t="str">
        <f t="shared" ca="1" si="6"/>
        <v>FNAD</v>
      </c>
      <c r="F39" s="56" t="s">
        <v>1112</v>
      </c>
      <c r="G39" s="67" t="str">
        <f t="shared" ca="1" si="7"/>
        <v>MECH_DRAFTER</v>
      </c>
      <c r="H39" s="57" t="str">
        <f t="shared" ca="1" si="1"/>
        <v>FNAD_MECH_DRAFTER</v>
      </c>
      <c r="I39" s="72"/>
      <c r="J39" s="7">
        <v>80</v>
      </c>
      <c r="K39" s="68">
        <f t="shared" ca="1" si="8"/>
        <v>80</v>
      </c>
      <c r="L39" s="40">
        <f t="shared" ca="1" si="2"/>
        <v>70</v>
      </c>
      <c r="M39" s="47"/>
      <c r="N39" s="41">
        <f t="shared" ca="1" si="9"/>
        <v>5.6</v>
      </c>
      <c r="O39" s="57" t="str">
        <f t="shared" ca="1" si="10"/>
        <v>Engineering Estimate III (50%)</v>
      </c>
      <c r="P39" s="3">
        <f t="shared" ca="1" si="3"/>
        <v>0.5</v>
      </c>
      <c r="Q39" s="4">
        <f t="shared" ca="1" si="11"/>
        <v>120</v>
      </c>
      <c r="R39" s="42">
        <f t="shared" ca="1" si="12"/>
        <v>8.3999999999999986</v>
      </c>
      <c r="S39" s="140"/>
      <c r="T39" s="164"/>
    </row>
    <row r="40" spans="1:20" ht="15.95" customHeight="1" x14ac:dyDescent="0.25">
      <c r="A40" s="48">
        <v>330</v>
      </c>
      <c r="B40" s="66" t="str">
        <f t="shared" si="4"/>
        <v>TBD</v>
      </c>
      <c r="C40" s="66" t="str">
        <f t="shared" si="5"/>
        <v>Finalize Design</v>
      </c>
      <c r="D40" s="55" t="s">
        <v>197</v>
      </c>
      <c r="E40" s="67" t="str">
        <f t="shared" ca="1" si="6"/>
        <v>FNAD</v>
      </c>
      <c r="F40" s="56" t="s">
        <v>1108</v>
      </c>
      <c r="G40" s="67" t="str">
        <f t="shared" ca="1" si="7"/>
        <v>ELEC_DESIGN_EN</v>
      </c>
      <c r="H40" s="57" t="str">
        <f t="shared" ca="1" si="1"/>
        <v>FNAD_ELEC_DESIGN_EN</v>
      </c>
      <c r="I40" s="72"/>
      <c r="J40" s="7">
        <v>40</v>
      </c>
      <c r="K40" s="68">
        <f t="shared" ca="1" si="8"/>
        <v>40</v>
      </c>
      <c r="L40" s="40">
        <f t="shared" ca="1" si="2"/>
        <v>158</v>
      </c>
      <c r="M40" s="47"/>
      <c r="N40" s="41">
        <f t="shared" ca="1" si="9"/>
        <v>6.32</v>
      </c>
      <c r="O40" s="57" t="str">
        <f t="shared" ca="1" si="10"/>
        <v>Engineering Estimate III (50%)</v>
      </c>
      <c r="P40" s="3">
        <f t="shared" ca="1" si="3"/>
        <v>0.5</v>
      </c>
      <c r="Q40" s="4">
        <f t="shared" ca="1" si="11"/>
        <v>60</v>
      </c>
      <c r="R40" s="42">
        <f t="shared" ca="1" si="12"/>
        <v>9.48</v>
      </c>
      <c r="S40" s="140"/>
      <c r="T40" s="164"/>
    </row>
    <row r="41" spans="1:20" ht="15.95" customHeight="1" x14ac:dyDescent="0.25">
      <c r="A41" s="48">
        <v>330</v>
      </c>
      <c r="B41" s="66" t="str">
        <f t="shared" si="4"/>
        <v>TBD</v>
      </c>
      <c r="C41" s="66" t="str">
        <f t="shared" si="5"/>
        <v>Finalize Design</v>
      </c>
      <c r="D41" s="55" t="s">
        <v>197</v>
      </c>
      <c r="E41" s="67" t="str">
        <f t="shared" ca="1" si="6"/>
        <v>FNAD</v>
      </c>
      <c r="F41" s="56" t="s">
        <v>1109</v>
      </c>
      <c r="G41" s="67" t="str">
        <f t="shared" ca="1" si="7"/>
        <v>CTRL_SYSTM_EN</v>
      </c>
      <c r="H41" s="57" t="str">
        <f t="shared" ca="1" si="1"/>
        <v>FNAD_CTRL_SYSTM_EN</v>
      </c>
      <c r="I41" s="72"/>
      <c r="J41" s="7">
        <v>160</v>
      </c>
      <c r="K41" s="68">
        <f t="shared" ca="1" si="8"/>
        <v>160</v>
      </c>
      <c r="L41" s="40">
        <f t="shared" ca="1" si="2"/>
        <v>167</v>
      </c>
      <c r="M41" s="47"/>
      <c r="N41" s="41">
        <f t="shared" ca="1" si="9"/>
        <v>26.72</v>
      </c>
      <c r="O41" s="57" t="str">
        <f t="shared" ca="1" si="10"/>
        <v>Engineering Estimate III (50%)</v>
      </c>
      <c r="P41" s="3">
        <f t="shared" ca="1" si="3"/>
        <v>0.5</v>
      </c>
      <c r="Q41" s="4">
        <f t="shared" ca="1" si="11"/>
        <v>240</v>
      </c>
      <c r="R41" s="42">
        <f t="shared" ca="1" si="12"/>
        <v>40.08</v>
      </c>
      <c r="S41" s="140"/>
      <c r="T41" s="164"/>
    </row>
    <row r="42" spans="1:20" ht="15.95" hidden="1" customHeight="1" x14ac:dyDescent="0.25">
      <c r="A42" s="48"/>
      <c r="B42" s="66" t="str">
        <f t="shared" si="4"/>
        <v/>
      </c>
      <c r="C42" s="66" t="str">
        <f t="shared" si="5"/>
        <v/>
      </c>
      <c r="D42" s="55"/>
      <c r="E42" s="67" t="str">
        <f t="shared" ca="1" si="6"/>
        <v/>
      </c>
      <c r="F42" s="56"/>
      <c r="G42" s="67" t="str">
        <f t="shared" ca="1" si="7"/>
        <v/>
      </c>
      <c r="H42" s="57" t="str">
        <f t="shared" ca="1" si="1"/>
        <v/>
      </c>
      <c r="I42" s="72"/>
      <c r="J42" s="7"/>
      <c r="K42" s="68" t="str">
        <f t="shared" ca="1" si="8"/>
        <v/>
      </c>
      <c r="L42" s="40" t="str">
        <f t="shared" ca="1" si="2"/>
        <v/>
      </c>
      <c r="M42" s="47"/>
      <c r="N42" s="41" t="str">
        <f t="shared" ca="1" si="9"/>
        <v/>
      </c>
      <c r="O42" s="57" t="str">
        <f t="shared" ca="1" si="10"/>
        <v/>
      </c>
      <c r="P42" s="3" t="str">
        <f t="shared" ca="1" si="3"/>
        <v/>
      </c>
      <c r="Q42" s="4" t="str">
        <f t="shared" ca="1" si="11"/>
        <v/>
      </c>
      <c r="R42" s="42" t="str">
        <f t="shared" ca="1" si="12"/>
        <v/>
      </c>
      <c r="S42" s="140"/>
      <c r="T42" s="164"/>
    </row>
    <row r="43" spans="1:20" ht="15.95" hidden="1" customHeight="1" x14ac:dyDescent="0.25">
      <c r="A43" s="48"/>
      <c r="B43" s="66" t="str">
        <f t="shared" si="4"/>
        <v/>
      </c>
      <c r="C43" s="66" t="str">
        <f t="shared" si="5"/>
        <v/>
      </c>
      <c r="D43" s="55"/>
      <c r="E43" s="67" t="str">
        <f t="shared" ca="1" si="6"/>
        <v/>
      </c>
      <c r="F43" s="56"/>
      <c r="G43" s="67" t="str">
        <f t="shared" ca="1" si="7"/>
        <v/>
      </c>
      <c r="H43" s="57" t="str">
        <f t="shared" ca="1" si="1"/>
        <v/>
      </c>
      <c r="I43" s="72"/>
      <c r="J43" s="7"/>
      <c r="K43" s="68" t="str">
        <f t="shared" ca="1" si="8"/>
        <v/>
      </c>
      <c r="L43" s="40" t="str">
        <f t="shared" ca="1" si="2"/>
        <v/>
      </c>
      <c r="M43" s="47"/>
      <c r="N43" s="41" t="str">
        <f t="shared" ca="1" si="9"/>
        <v/>
      </c>
      <c r="O43" s="57" t="str">
        <f t="shared" ca="1" si="10"/>
        <v/>
      </c>
      <c r="P43" s="3" t="str">
        <f t="shared" ca="1" si="3"/>
        <v/>
      </c>
      <c r="Q43" s="4" t="str">
        <f t="shared" ca="1" si="11"/>
        <v/>
      </c>
      <c r="R43" s="42" t="str">
        <f t="shared" ca="1" si="12"/>
        <v/>
      </c>
      <c r="S43" s="140"/>
      <c r="T43" s="164"/>
    </row>
    <row r="44" spans="1:20" ht="15.95" hidden="1" customHeight="1" x14ac:dyDescent="0.25">
      <c r="A44" s="48"/>
      <c r="B44" s="66" t="str">
        <f t="shared" si="4"/>
        <v/>
      </c>
      <c r="C44" s="66" t="str">
        <f t="shared" si="5"/>
        <v/>
      </c>
      <c r="D44" s="55"/>
      <c r="E44" s="67" t="str">
        <f t="shared" ca="1" si="6"/>
        <v/>
      </c>
      <c r="F44" s="56"/>
      <c r="G44" s="67" t="str">
        <f t="shared" ca="1" si="7"/>
        <v/>
      </c>
      <c r="H44" s="57" t="str">
        <f t="shared" ca="1" si="1"/>
        <v/>
      </c>
      <c r="I44" s="72"/>
      <c r="J44" s="7"/>
      <c r="K44" s="68" t="str">
        <f t="shared" ca="1" si="8"/>
        <v/>
      </c>
      <c r="L44" s="40" t="str">
        <f t="shared" ca="1" si="2"/>
        <v/>
      </c>
      <c r="M44" s="47"/>
      <c r="N44" s="41" t="str">
        <f t="shared" ca="1" si="9"/>
        <v/>
      </c>
      <c r="O44" s="57" t="str">
        <f t="shared" ca="1" si="10"/>
        <v/>
      </c>
      <c r="P44" s="3" t="str">
        <f t="shared" ca="1" si="3"/>
        <v/>
      </c>
      <c r="Q44" s="4" t="str">
        <f t="shared" ca="1" si="11"/>
        <v/>
      </c>
      <c r="R44" s="42" t="str">
        <f t="shared" ca="1" si="12"/>
        <v/>
      </c>
      <c r="S44" s="140"/>
      <c r="T44" s="164"/>
    </row>
    <row r="45" spans="1:20" ht="15.95" hidden="1" customHeight="1" x14ac:dyDescent="0.25">
      <c r="A45" s="48"/>
      <c r="B45" s="66" t="str">
        <f t="shared" si="4"/>
        <v/>
      </c>
      <c r="C45" s="66" t="str">
        <f t="shared" si="5"/>
        <v/>
      </c>
      <c r="D45" s="55"/>
      <c r="E45" s="67" t="str">
        <f t="shared" ca="1" si="6"/>
        <v/>
      </c>
      <c r="F45" s="56"/>
      <c r="G45" s="67" t="str">
        <f t="shared" ca="1" si="7"/>
        <v/>
      </c>
      <c r="H45" s="57" t="str">
        <f t="shared" ca="1" si="1"/>
        <v/>
      </c>
      <c r="I45" s="72"/>
      <c r="J45" s="7"/>
      <c r="K45" s="68" t="str">
        <f t="shared" ca="1" si="8"/>
        <v/>
      </c>
      <c r="L45" s="40" t="str">
        <f t="shared" ca="1" si="2"/>
        <v/>
      </c>
      <c r="M45" s="47"/>
      <c r="N45" s="41" t="str">
        <f t="shared" ca="1" si="9"/>
        <v/>
      </c>
      <c r="O45" s="57" t="str">
        <f t="shared" ca="1" si="10"/>
        <v/>
      </c>
      <c r="P45" s="3" t="str">
        <f t="shared" ca="1" si="3"/>
        <v/>
      </c>
      <c r="Q45" s="4" t="str">
        <f t="shared" ca="1" si="11"/>
        <v/>
      </c>
      <c r="R45" s="42" t="str">
        <f t="shared" ca="1" si="12"/>
        <v/>
      </c>
      <c r="S45" s="140"/>
      <c r="T45" s="164"/>
    </row>
    <row r="46" spans="1:20" ht="15.95" hidden="1" customHeight="1" x14ac:dyDescent="0.25">
      <c r="A46" s="48"/>
      <c r="B46" s="66" t="str">
        <f t="shared" si="4"/>
        <v/>
      </c>
      <c r="C46" s="66" t="str">
        <f t="shared" si="5"/>
        <v/>
      </c>
      <c r="D46" s="55"/>
      <c r="E46" s="67" t="str">
        <f t="shared" ca="1" si="6"/>
        <v/>
      </c>
      <c r="F46" s="56"/>
      <c r="G46" s="67" t="str">
        <f t="shared" ca="1" si="7"/>
        <v/>
      </c>
      <c r="H46" s="57" t="str">
        <f t="shared" ca="1" si="1"/>
        <v/>
      </c>
      <c r="I46" s="72"/>
      <c r="J46" s="7"/>
      <c r="K46" s="68" t="str">
        <f t="shared" ca="1" si="8"/>
        <v/>
      </c>
      <c r="L46" s="40" t="str">
        <f t="shared" ca="1" si="2"/>
        <v/>
      </c>
      <c r="M46" s="47"/>
      <c r="N46" s="41" t="str">
        <f t="shared" ca="1" si="9"/>
        <v/>
      </c>
      <c r="O46" s="57" t="str">
        <f t="shared" ca="1" si="10"/>
        <v/>
      </c>
      <c r="P46" s="3" t="str">
        <f t="shared" ca="1" si="3"/>
        <v/>
      </c>
      <c r="Q46" s="4" t="str">
        <f t="shared" ca="1" si="11"/>
        <v/>
      </c>
      <c r="R46" s="42" t="str">
        <f t="shared" ca="1" si="12"/>
        <v/>
      </c>
      <c r="S46" s="140"/>
      <c r="T46" s="164"/>
    </row>
    <row r="47" spans="1:20" ht="15.95" hidden="1" customHeight="1" x14ac:dyDescent="0.25">
      <c r="A47" s="48"/>
      <c r="B47" s="66" t="str">
        <f t="shared" si="4"/>
        <v/>
      </c>
      <c r="C47" s="66" t="str">
        <f t="shared" si="5"/>
        <v/>
      </c>
      <c r="D47" s="55"/>
      <c r="E47" s="67" t="str">
        <f t="shared" ca="1" si="6"/>
        <v/>
      </c>
      <c r="F47" s="56"/>
      <c r="G47" s="67" t="str">
        <f t="shared" ca="1" si="7"/>
        <v/>
      </c>
      <c r="H47" s="57" t="str">
        <f t="shared" ca="1" si="1"/>
        <v/>
      </c>
      <c r="I47" s="72"/>
      <c r="J47" s="7"/>
      <c r="K47" s="68" t="str">
        <f t="shared" ca="1" si="8"/>
        <v/>
      </c>
      <c r="L47" s="40" t="str">
        <f t="shared" ca="1" si="2"/>
        <v/>
      </c>
      <c r="M47" s="47"/>
      <c r="N47" s="41" t="str">
        <f t="shared" ca="1" si="9"/>
        <v/>
      </c>
      <c r="O47" s="57" t="str">
        <f t="shared" ca="1" si="10"/>
        <v/>
      </c>
      <c r="P47" s="3" t="str">
        <f t="shared" ca="1" si="3"/>
        <v/>
      </c>
      <c r="Q47" s="4" t="str">
        <f t="shared" ca="1" si="11"/>
        <v/>
      </c>
      <c r="R47" s="42" t="str">
        <f t="shared" ca="1" si="12"/>
        <v/>
      </c>
      <c r="S47" s="140"/>
      <c r="T47" s="164"/>
    </row>
    <row r="48" spans="1:20" ht="15.95" hidden="1" customHeight="1" x14ac:dyDescent="0.25">
      <c r="A48" s="48"/>
      <c r="B48" s="66" t="str">
        <f t="shared" si="4"/>
        <v/>
      </c>
      <c r="C48" s="66" t="str">
        <f t="shared" si="5"/>
        <v/>
      </c>
      <c r="D48" s="55"/>
      <c r="E48" s="67" t="str">
        <f t="shared" ca="1" si="6"/>
        <v/>
      </c>
      <c r="F48" s="56"/>
      <c r="G48" s="67" t="str">
        <f t="shared" ca="1" si="7"/>
        <v/>
      </c>
      <c r="H48" s="57" t="str">
        <f t="shared" ca="1" si="1"/>
        <v/>
      </c>
      <c r="I48" s="72"/>
      <c r="J48" s="7"/>
      <c r="K48" s="68" t="str">
        <f t="shared" ca="1" si="8"/>
        <v/>
      </c>
      <c r="L48" s="40" t="str">
        <f t="shared" ca="1" si="2"/>
        <v/>
      </c>
      <c r="M48" s="47"/>
      <c r="N48" s="41" t="str">
        <f t="shared" ca="1" si="9"/>
        <v/>
      </c>
      <c r="O48" s="57" t="str">
        <f t="shared" ca="1" si="10"/>
        <v/>
      </c>
      <c r="P48" s="3" t="str">
        <f t="shared" ca="1" si="3"/>
        <v/>
      </c>
      <c r="Q48" s="4" t="str">
        <f t="shared" ca="1" si="11"/>
        <v/>
      </c>
      <c r="R48" s="42" t="str">
        <f t="shared" ca="1" si="12"/>
        <v/>
      </c>
      <c r="S48" s="140"/>
      <c r="T48" s="164"/>
    </row>
    <row r="49" spans="1:20" ht="15.95" hidden="1" customHeight="1" x14ac:dyDescent="0.25">
      <c r="A49" s="48"/>
      <c r="B49" s="66" t="str">
        <f t="shared" si="4"/>
        <v/>
      </c>
      <c r="C49" s="66" t="str">
        <f t="shared" si="5"/>
        <v/>
      </c>
      <c r="D49" s="55"/>
      <c r="E49" s="67" t="str">
        <f t="shared" ca="1" si="6"/>
        <v/>
      </c>
      <c r="F49" s="56"/>
      <c r="G49" s="67" t="str">
        <f t="shared" ca="1" si="7"/>
        <v/>
      </c>
      <c r="H49" s="57" t="str">
        <f t="shared" ca="1" si="1"/>
        <v/>
      </c>
      <c r="I49" s="72"/>
      <c r="J49" s="7"/>
      <c r="K49" s="68" t="str">
        <f t="shared" ca="1" si="8"/>
        <v/>
      </c>
      <c r="L49" s="40" t="str">
        <f t="shared" ca="1" si="2"/>
        <v/>
      </c>
      <c r="M49" s="47"/>
      <c r="N49" s="41" t="str">
        <f t="shared" ca="1" si="9"/>
        <v/>
      </c>
      <c r="O49" s="57" t="str">
        <f t="shared" ca="1" si="10"/>
        <v/>
      </c>
      <c r="P49" s="3" t="str">
        <f t="shared" ca="1" si="3"/>
        <v/>
      </c>
      <c r="Q49" s="4" t="str">
        <f t="shared" ca="1" si="11"/>
        <v/>
      </c>
      <c r="R49" s="42" t="str">
        <f t="shared" ca="1" si="12"/>
        <v/>
      </c>
      <c r="S49" s="140"/>
      <c r="T49" s="164"/>
    </row>
    <row r="50" spans="1:20" ht="15.95" hidden="1" customHeight="1" x14ac:dyDescent="0.25">
      <c r="A50" s="48"/>
      <c r="B50" s="66" t="str">
        <f t="shared" si="4"/>
        <v/>
      </c>
      <c r="C50" s="66" t="str">
        <f t="shared" si="5"/>
        <v/>
      </c>
      <c r="D50" s="55"/>
      <c r="E50" s="67" t="str">
        <f t="shared" ca="1" si="6"/>
        <v/>
      </c>
      <c r="F50" s="56"/>
      <c r="G50" s="67" t="str">
        <f t="shared" ca="1" si="7"/>
        <v/>
      </c>
      <c r="H50" s="57" t="str">
        <f t="shared" ca="1" si="1"/>
        <v/>
      </c>
      <c r="I50" s="72"/>
      <c r="J50" s="7"/>
      <c r="K50" s="68" t="str">
        <f t="shared" ca="1" si="8"/>
        <v/>
      </c>
      <c r="L50" s="40" t="str">
        <f t="shared" ca="1" si="2"/>
        <v/>
      </c>
      <c r="M50" s="47"/>
      <c r="N50" s="41" t="str">
        <f t="shared" ca="1" si="9"/>
        <v/>
      </c>
      <c r="O50" s="57" t="str">
        <f t="shared" ca="1" si="10"/>
        <v/>
      </c>
      <c r="P50" s="3" t="str">
        <f t="shared" ca="1" si="3"/>
        <v/>
      </c>
      <c r="Q50" s="4" t="str">
        <f t="shared" ca="1" si="11"/>
        <v/>
      </c>
      <c r="R50" s="42" t="str">
        <f t="shared" ca="1" si="12"/>
        <v/>
      </c>
      <c r="S50" s="140"/>
      <c r="T50" s="164"/>
    </row>
    <row r="51" spans="1:20" ht="15.95" hidden="1" customHeight="1" x14ac:dyDescent="0.25">
      <c r="A51" s="48"/>
      <c r="B51" s="66" t="str">
        <f t="shared" si="4"/>
        <v/>
      </c>
      <c r="C51" s="66" t="str">
        <f t="shared" si="5"/>
        <v/>
      </c>
      <c r="D51" s="55"/>
      <c r="E51" s="67" t="str">
        <f t="shared" ca="1" si="6"/>
        <v/>
      </c>
      <c r="F51" s="56"/>
      <c r="G51" s="67" t="str">
        <f t="shared" ca="1" si="7"/>
        <v/>
      </c>
      <c r="H51" s="57" t="str">
        <f t="shared" ca="1" si="1"/>
        <v/>
      </c>
      <c r="I51" s="72"/>
      <c r="J51" s="7"/>
      <c r="K51" s="68" t="str">
        <f t="shared" ca="1" si="8"/>
        <v/>
      </c>
      <c r="L51" s="40" t="str">
        <f t="shared" ca="1" si="2"/>
        <v/>
      </c>
      <c r="M51" s="47"/>
      <c r="N51" s="41" t="str">
        <f t="shared" ca="1" si="9"/>
        <v/>
      </c>
      <c r="O51" s="57" t="str">
        <f t="shared" ca="1" si="10"/>
        <v/>
      </c>
      <c r="P51" s="3" t="str">
        <f t="shared" ca="1" si="3"/>
        <v/>
      </c>
      <c r="Q51" s="4" t="str">
        <f t="shared" ca="1" si="11"/>
        <v/>
      </c>
      <c r="R51" s="42" t="str">
        <f t="shared" ca="1" si="12"/>
        <v/>
      </c>
      <c r="S51" s="140"/>
      <c r="T51" s="164"/>
    </row>
    <row r="52" spans="1:20" ht="15.95" hidden="1" customHeight="1" x14ac:dyDescent="0.25">
      <c r="A52" s="48"/>
      <c r="B52" s="66" t="str">
        <f t="shared" si="4"/>
        <v/>
      </c>
      <c r="C52" s="66" t="str">
        <f t="shared" si="5"/>
        <v/>
      </c>
      <c r="D52" s="55"/>
      <c r="E52" s="67" t="str">
        <f t="shared" ca="1" si="6"/>
        <v/>
      </c>
      <c r="F52" s="56"/>
      <c r="G52" s="67" t="str">
        <f t="shared" ca="1" si="7"/>
        <v/>
      </c>
      <c r="H52" s="57" t="str">
        <f t="shared" ca="1" si="1"/>
        <v/>
      </c>
      <c r="I52" s="72"/>
      <c r="J52" s="7"/>
      <c r="K52" s="68" t="str">
        <f t="shared" ca="1" si="8"/>
        <v/>
      </c>
      <c r="L52" s="40" t="str">
        <f t="shared" ca="1" si="2"/>
        <v/>
      </c>
      <c r="M52" s="47"/>
      <c r="N52" s="41" t="str">
        <f t="shared" ca="1" si="9"/>
        <v/>
      </c>
      <c r="O52" s="57" t="str">
        <f t="shared" ca="1" si="10"/>
        <v/>
      </c>
      <c r="P52" s="3" t="str">
        <f t="shared" ca="1" si="3"/>
        <v/>
      </c>
      <c r="Q52" s="4" t="str">
        <f t="shared" ca="1" si="11"/>
        <v/>
      </c>
      <c r="R52" s="42" t="str">
        <f t="shared" ca="1" si="12"/>
        <v/>
      </c>
      <c r="S52" s="140"/>
      <c r="T52" s="164"/>
    </row>
    <row r="53" spans="1:20" ht="15.95" hidden="1" customHeight="1" x14ac:dyDescent="0.25">
      <c r="A53" s="48"/>
      <c r="B53" s="66" t="str">
        <f t="shared" si="4"/>
        <v/>
      </c>
      <c r="C53" s="66" t="str">
        <f t="shared" si="5"/>
        <v/>
      </c>
      <c r="D53" s="55"/>
      <c r="E53" s="67" t="str">
        <f t="shared" ca="1" si="6"/>
        <v/>
      </c>
      <c r="F53" s="56"/>
      <c r="G53" s="67" t="str">
        <f t="shared" ca="1" si="7"/>
        <v/>
      </c>
      <c r="H53" s="57" t="str">
        <f t="shared" ca="1" si="1"/>
        <v/>
      </c>
      <c r="I53" s="72"/>
      <c r="J53" s="7"/>
      <c r="K53" s="68" t="str">
        <f t="shared" ca="1" si="8"/>
        <v/>
      </c>
      <c r="L53" s="40" t="str">
        <f t="shared" ca="1" si="2"/>
        <v/>
      </c>
      <c r="M53" s="47"/>
      <c r="N53" s="41" t="str">
        <f t="shared" ca="1" si="9"/>
        <v/>
      </c>
      <c r="O53" s="57" t="str">
        <f t="shared" ca="1" si="10"/>
        <v/>
      </c>
      <c r="P53" s="3" t="str">
        <f t="shared" ca="1" si="3"/>
        <v/>
      </c>
      <c r="Q53" s="4" t="str">
        <f t="shared" ca="1" si="11"/>
        <v/>
      </c>
      <c r="R53" s="42" t="str">
        <f t="shared" ca="1" si="12"/>
        <v/>
      </c>
      <c r="S53" s="140"/>
      <c r="T53" s="164"/>
    </row>
    <row r="54" spans="1:20" ht="15.95" hidden="1" customHeight="1" x14ac:dyDescent="0.25">
      <c r="A54" s="48"/>
      <c r="B54" s="66" t="str">
        <f t="shared" si="4"/>
        <v/>
      </c>
      <c r="C54" s="66" t="str">
        <f t="shared" si="5"/>
        <v/>
      </c>
      <c r="D54" s="55"/>
      <c r="E54" s="67" t="str">
        <f t="shared" ca="1" si="6"/>
        <v/>
      </c>
      <c r="F54" s="56"/>
      <c r="G54" s="67" t="str">
        <f t="shared" ca="1" si="7"/>
        <v/>
      </c>
      <c r="H54" s="57" t="str">
        <f t="shared" ca="1" si="1"/>
        <v/>
      </c>
      <c r="I54" s="72"/>
      <c r="J54" s="7"/>
      <c r="K54" s="68" t="str">
        <f t="shared" ca="1" si="8"/>
        <v/>
      </c>
      <c r="L54" s="40" t="str">
        <f t="shared" ca="1" si="2"/>
        <v/>
      </c>
      <c r="M54" s="47"/>
      <c r="N54" s="41" t="str">
        <f t="shared" ca="1" si="9"/>
        <v/>
      </c>
      <c r="O54" s="57" t="str">
        <f t="shared" ca="1" si="10"/>
        <v/>
      </c>
      <c r="P54" s="3" t="str">
        <f t="shared" ca="1" si="3"/>
        <v/>
      </c>
      <c r="Q54" s="4" t="str">
        <f t="shared" ca="1" si="11"/>
        <v/>
      </c>
      <c r="R54" s="42" t="str">
        <f t="shared" ca="1" si="12"/>
        <v/>
      </c>
      <c r="S54" s="140"/>
      <c r="T54" s="164"/>
    </row>
    <row r="55" spans="1:20" ht="15.95" hidden="1" customHeight="1" x14ac:dyDescent="0.25">
      <c r="A55" s="48"/>
      <c r="B55" s="66" t="str">
        <f t="shared" si="4"/>
        <v/>
      </c>
      <c r="C55" s="66" t="str">
        <f t="shared" si="5"/>
        <v/>
      </c>
      <c r="D55" s="55"/>
      <c r="E55" s="67" t="str">
        <f t="shared" ca="1" si="6"/>
        <v/>
      </c>
      <c r="F55" s="56"/>
      <c r="G55" s="67" t="str">
        <f t="shared" ca="1" si="7"/>
        <v/>
      </c>
      <c r="H55" s="57" t="str">
        <f t="shared" ca="1" si="1"/>
        <v/>
      </c>
      <c r="I55" s="72"/>
      <c r="J55" s="7"/>
      <c r="K55" s="68" t="str">
        <f t="shared" ca="1" si="8"/>
        <v/>
      </c>
      <c r="L55" s="40" t="str">
        <f t="shared" ca="1" si="2"/>
        <v/>
      </c>
      <c r="M55" s="47"/>
      <c r="N55" s="41" t="str">
        <f t="shared" ca="1" si="9"/>
        <v/>
      </c>
      <c r="O55" s="57" t="str">
        <f t="shared" ca="1" si="10"/>
        <v/>
      </c>
      <c r="P55" s="3" t="str">
        <f t="shared" ca="1" si="3"/>
        <v/>
      </c>
      <c r="Q55" s="4" t="str">
        <f t="shared" ca="1" si="11"/>
        <v/>
      </c>
      <c r="R55" s="42" t="str">
        <f t="shared" ca="1" si="12"/>
        <v/>
      </c>
      <c r="S55" s="140"/>
      <c r="T55" s="164"/>
    </row>
    <row r="56" spans="1:20" ht="15.95" hidden="1" customHeight="1" x14ac:dyDescent="0.25">
      <c r="A56" s="48"/>
      <c r="B56" s="66" t="str">
        <f t="shared" si="4"/>
        <v/>
      </c>
      <c r="C56" s="66" t="str">
        <f t="shared" si="5"/>
        <v/>
      </c>
      <c r="D56" s="55"/>
      <c r="E56" s="67" t="str">
        <f t="shared" ca="1" si="6"/>
        <v/>
      </c>
      <c r="F56" s="56"/>
      <c r="G56" s="67" t="str">
        <f t="shared" ca="1" si="7"/>
        <v/>
      </c>
      <c r="H56" s="57" t="str">
        <f t="shared" ca="1" si="1"/>
        <v/>
      </c>
      <c r="I56" s="72"/>
      <c r="J56" s="7"/>
      <c r="K56" s="68" t="str">
        <f t="shared" ca="1" si="8"/>
        <v/>
      </c>
      <c r="L56" s="40" t="str">
        <f t="shared" ca="1" si="2"/>
        <v/>
      </c>
      <c r="M56" s="47"/>
      <c r="N56" s="41" t="str">
        <f t="shared" ca="1" si="9"/>
        <v/>
      </c>
      <c r="O56" s="57" t="str">
        <f t="shared" ca="1" si="10"/>
        <v/>
      </c>
      <c r="P56" s="3" t="str">
        <f t="shared" ca="1" si="3"/>
        <v/>
      </c>
      <c r="Q56" s="4" t="str">
        <f t="shared" ca="1" si="11"/>
        <v/>
      </c>
      <c r="R56" s="42" t="str">
        <f t="shared" ca="1" si="12"/>
        <v/>
      </c>
      <c r="S56" s="140"/>
      <c r="T56" s="164"/>
    </row>
    <row r="57" spans="1:20" ht="15.95" hidden="1" customHeight="1" x14ac:dyDescent="0.25">
      <c r="A57" s="48"/>
      <c r="B57" s="66" t="str">
        <f t="shared" si="4"/>
        <v/>
      </c>
      <c r="C57" s="66" t="str">
        <f t="shared" si="5"/>
        <v/>
      </c>
      <c r="D57" s="55"/>
      <c r="E57" s="67" t="str">
        <f t="shared" ca="1" si="6"/>
        <v/>
      </c>
      <c r="F57" s="56"/>
      <c r="G57" s="67" t="str">
        <f t="shared" ca="1" si="7"/>
        <v/>
      </c>
      <c r="H57" s="57" t="str">
        <f t="shared" ca="1" si="1"/>
        <v/>
      </c>
      <c r="I57" s="72"/>
      <c r="J57" s="7"/>
      <c r="K57" s="68" t="str">
        <f t="shared" ca="1" si="8"/>
        <v/>
      </c>
      <c r="L57" s="40" t="str">
        <f t="shared" ca="1" si="2"/>
        <v/>
      </c>
      <c r="M57" s="47"/>
      <c r="N57" s="41" t="str">
        <f t="shared" ca="1" si="9"/>
        <v/>
      </c>
      <c r="O57" s="57" t="str">
        <f t="shared" ca="1" si="10"/>
        <v/>
      </c>
      <c r="P57" s="3" t="str">
        <f t="shared" ca="1" si="3"/>
        <v/>
      </c>
      <c r="Q57" s="4" t="str">
        <f t="shared" ca="1" si="11"/>
        <v/>
      </c>
      <c r="R57" s="42" t="str">
        <f t="shared" ca="1" si="12"/>
        <v/>
      </c>
      <c r="S57" s="140"/>
      <c r="T57" s="164"/>
    </row>
    <row r="58" spans="1:20" ht="15.95" hidden="1" customHeight="1" x14ac:dyDescent="0.25">
      <c r="A58" s="48"/>
      <c r="B58" s="66" t="str">
        <f t="shared" si="4"/>
        <v/>
      </c>
      <c r="C58" s="66" t="str">
        <f t="shared" si="5"/>
        <v/>
      </c>
      <c r="D58" s="55"/>
      <c r="E58" s="67" t="str">
        <f t="shared" ca="1" si="6"/>
        <v/>
      </c>
      <c r="F58" s="56"/>
      <c r="G58" s="67" t="str">
        <f t="shared" ca="1" si="7"/>
        <v/>
      </c>
      <c r="H58" s="57" t="str">
        <f t="shared" ca="1" si="1"/>
        <v/>
      </c>
      <c r="I58" s="72"/>
      <c r="J58" s="7"/>
      <c r="K58" s="68" t="str">
        <f t="shared" ca="1" si="8"/>
        <v/>
      </c>
      <c r="L58" s="40" t="str">
        <f t="shared" ca="1" si="2"/>
        <v/>
      </c>
      <c r="M58" s="47"/>
      <c r="N58" s="41" t="str">
        <f t="shared" ca="1" si="9"/>
        <v/>
      </c>
      <c r="O58" s="57" t="str">
        <f t="shared" ca="1" si="10"/>
        <v/>
      </c>
      <c r="P58" s="3" t="str">
        <f t="shared" ca="1" si="3"/>
        <v/>
      </c>
      <c r="Q58" s="4" t="str">
        <f t="shared" ca="1" si="11"/>
        <v/>
      </c>
      <c r="R58" s="42" t="str">
        <f t="shared" ca="1" si="12"/>
        <v/>
      </c>
      <c r="S58" s="140"/>
      <c r="T58" s="164"/>
    </row>
    <row r="59" spans="1:20" ht="15.95" hidden="1" customHeight="1" x14ac:dyDescent="0.25">
      <c r="A59" s="48"/>
      <c r="B59" s="66" t="str">
        <f t="shared" si="4"/>
        <v/>
      </c>
      <c r="C59" s="66" t="str">
        <f t="shared" si="5"/>
        <v/>
      </c>
      <c r="D59" s="55"/>
      <c r="E59" s="67" t="str">
        <f t="shared" ca="1" si="6"/>
        <v/>
      </c>
      <c r="F59" s="56"/>
      <c r="G59" s="67" t="str">
        <f t="shared" ca="1" si="7"/>
        <v/>
      </c>
      <c r="H59" s="57" t="str">
        <f t="shared" ca="1" si="1"/>
        <v/>
      </c>
      <c r="I59" s="72"/>
      <c r="J59" s="7"/>
      <c r="K59" s="68" t="str">
        <f t="shared" ca="1" si="8"/>
        <v/>
      </c>
      <c r="L59" s="40" t="str">
        <f t="shared" ca="1" si="2"/>
        <v/>
      </c>
      <c r="M59" s="47"/>
      <c r="N59" s="41" t="str">
        <f t="shared" ca="1" si="9"/>
        <v/>
      </c>
      <c r="O59" s="57" t="str">
        <f t="shared" ca="1" si="10"/>
        <v/>
      </c>
      <c r="P59" s="3" t="str">
        <f t="shared" ca="1" si="3"/>
        <v/>
      </c>
      <c r="Q59" s="4" t="str">
        <f t="shared" ca="1" si="11"/>
        <v/>
      </c>
      <c r="R59" s="42" t="str">
        <f t="shared" ca="1" si="12"/>
        <v/>
      </c>
      <c r="S59" s="140"/>
      <c r="T59" s="164"/>
    </row>
    <row r="60" spans="1:20" ht="15.95" hidden="1" customHeight="1" x14ac:dyDescent="0.25">
      <c r="A60" s="48"/>
      <c r="B60" s="66" t="str">
        <f t="shared" si="4"/>
        <v/>
      </c>
      <c r="C60" s="66" t="str">
        <f t="shared" si="5"/>
        <v/>
      </c>
      <c r="D60" s="55"/>
      <c r="E60" s="67" t="str">
        <f t="shared" ca="1" si="6"/>
        <v/>
      </c>
      <c r="F60" s="56"/>
      <c r="G60" s="67" t="str">
        <f t="shared" ca="1" si="7"/>
        <v/>
      </c>
      <c r="H60" s="57" t="str">
        <f t="shared" ca="1" si="1"/>
        <v/>
      </c>
      <c r="I60" s="72"/>
      <c r="J60" s="7"/>
      <c r="K60" s="68" t="str">
        <f t="shared" ca="1" si="8"/>
        <v/>
      </c>
      <c r="L60" s="40" t="str">
        <f t="shared" ca="1" si="2"/>
        <v/>
      </c>
      <c r="M60" s="47"/>
      <c r="N60" s="41" t="str">
        <f t="shared" ca="1" si="9"/>
        <v/>
      </c>
      <c r="O60" s="57" t="str">
        <f t="shared" ca="1" si="10"/>
        <v/>
      </c>
      <c r="P60" s="3" t="str">
        <f t="shared" ca="1" si="3"/>
        <v/>
      </c>
      <c r="Q60" s="4" t="str">
        <f t="shared" ca="1" si="11"/>
        <v/>
      </c>
      <c r="R60" s="42" t="str">
        <f t="shared" ca="1" si="12"/>
        <v/>
      </c>
      <c r="S60" s="140"/>
      <c r="T60" s="164"/>
    </row>
    <row r="61" spans="1:20" ht="15.95" hidden="1" customHeight="1" x14ac:dyDescent="0.25">
      <c r="A61" s="48"/>
      <c r="B61" s="66" t="str">
        <f t="shared" si="4"/>
        <v/>
      </c>
      <c r="C61" s="66" t="str">
        <f t="shared" si="5"/>
        <v/>
      </c>
      <c r="D61" s="55"/>
      <c r="E61" s="67" t="str">
        <f t="shared" ca="1" si="6"/>
        <v/>
      </c>
      <c r="F61" s="56"/>
      <c r="G61" s="67" t="str">
        <f t="shared" ca="1" si="7"/>
        <v/>
      </c>
      <c r="H61" s="57" t="str">
        <f t="shared" ca="1" si="1"/>
        <v/>
      </c>
      <c r="I61" s="72"/>
      <c r="J61" s="7"/>
      <c r="K61" s="68" t="str">
        <f t="shared" ca="1" si="8"/>
        <v/>
      </c>
      <c r="L61" s="40" t="str">
        <f t="shared" ca="1" si="2"/>
        <v/>
      </c>
      <c r="M61" s="47"/>
      <c r="N61" s="41" t="str">
        <f t="shared" ca="1" si="9"/>
        <v/>
      </c>
      <c r="O61" s="57" t="str">
        <f t="shared" ca="1" si="10"/>
        <v/>
      </c>
      <c r="P61" s="3" t="str">
        <f t="shared" ca="1" si="3"/>
        <v/>
      </c>
      <c r="Q61" s="4" t="str">
        <f t="shared" ca="1" si="11"/>
        <v/>
      </c>
      <c r="R61" s="42" t="str">
        <f t="shared" ca="1" si="12"/>
        <v/>
      </c>
      <c r="S61" s="140"/>
      <c r="T61" s="164"/>
    </row>
    <row r="62" spans="1:20" ht="15.95" hidden="1" customHeight="1" x14ac:dyDescent="0.25">
      <c r="A62" s="48"/>
      <c r="B62" s="66" t="str">
        <f t="shared" si="4"/>
        <v/>
      </c>
      <c r="C62" s="66" t="str">
        <f t="shared" si="5"/>
        <v/>
      </c>
      <c r="D62" s="55"/>
      <c r="E62" s="67" t="str">
        <f t="shared" ca="1" si="6"/>
        <v/>
      </c>
      <c r="F62" s="56"/>
      <c r="G62" s="67" t="str">
        <f t="shared" ca="1" si="7"/>
        <v/>
      </c>
      <c r="H62" s="57" t="str">
        <f t="shared" ca="1" si="1"/>
        <v/>
      </c>
      <c r="I62" s="72"/>
      <c r="J62" s="7"/>
      <c r="K62" s="68" t="str">
        <f t="shared" ca="1" si="8"/>
        <v/>
      </c>
      <c r="L62" s="40" t="str">
        <f t="shared" ca="1" si="2"/>
        <v/>
      </c>
      <c r="M62" s="47"/>
      <c r="N62" s="41" t="str">
        <f t="shared" ca="1" si="9"/>
        <v/>
      </c>
      <c r="O62" s="57" t="str">
        <f t="shared" ca="1" si="10"/>
        <v/>
      </c>
      <c r="P62" s="3" t="str">
        <f t="shared" ca="1" si="3"/>
        <v/>
      </c>
      <c r="Q62" s="4" t="str">
        <f t="shared" ca="1" si="11"/>
        <v/>
      </c>
      <c r="R62" s="42" t="str">
        <f t="shared" ca="1" si="12"/>
        <v/>
      </c>
      <c r="S62" s="140" t="s">
        <v>1055</v>
      </c>
      <c r="T62" s="164"/>
    </row>
    <row r="63" spans="1:20" ht="30" customHeight="1" x14ac:dyDescent="0.25">
      <c r="J63" s="9">
        <f ca="1">SUM(K32:K62)</f>
        <v>1000</v>
      </c>
      <c r="K63" s="39"/>
      <c r="L63" s="39"/>
      <c r="N63" s="33">
        <f ca="1">SUM(N32:N62)</f>
        <v>162.34</v>
      </c>
      <c r="Q63" s="8">
        <f ca="1">SUM(Q32:Q62)</f>
        <v>1500</v>
      </c>
      <c r="R63" s="33">
        <f ca="1">SUM(R32:R62)</f>
        <v>243.51</v>
      </c>
    </row>
    <row r="65" spans="1:20" ht="50.1" customHeight="1" x14ac:dyDescent="0.25">
      <c r="A65" s="195" t="s">
        <v>1014</v>
      </c>
      <c r="B65" s="195"/>
      <c r="C65" s="171"/>
      <c r="D65" s="171"/>
      <c r="E65" s="171"/>
      <c r="F65" s="171"/>
      <c r="G65" s="171"/>
      <c r="H65" s="171"/>
      <c r="I65" s="171"/>
      <c r="J65" s="171"/>
      <c r="K65" s="171"/>
      <c r="L65" s="171"/>
      <c r="M65" s="171"/>
      <c r="N65" s="171"/>
      <c r="O65" s="164"/>
      <c r="P65" s="164"/>
      <c r="Q65" s="164"/>
      <c r="R65" s="164"/>
      <c r="S65" s="164"/>
      <c r="T65" s="164"/>
    </row>
    <row r="66" spans="1:20" ht="45" customHeight="1" x14ac:dyDescent="0.25">
      <c r="A66" s="62" t="s">
        <v>4</v>
      </c>
      <c r="B66" s="62" t="s">
        <v>1054</v>
      </c>
      <c r="C66" s="5" t="s">
        <v>206</v>
      </c>
      <c r="D66" s="5" t="s">
        <v>261</v>
      </c>
      <c r="E66" s="64" t="s">
        <v>188</v>
      </c>
      <c r="F66" s="62" t="s">
        <v>959</v>
      </c>
      <c r="G66" s="64" t="s">
        <v>273</v>
      </c>
      <c r="H66" s="62" t="s">
        <v>958</v>
      </c>
      <c r="I66" s="64" t="s">
        <v>961</v>
      </c>
      <c r="J66" s="5" t="s">
        <v>1057</v>
      </c>
      <c r="K66" s="64" t="s">
        <v>960</v>
      </c>
      <c r="L66" s="62" t="s">
        <v>325</v>
      </c>
      <c r="M66" s="64" t="s">
        <v>189</v>
      </c>
      <c r="N66" s="5" t="s">
        <v>138</v>
      </c>
      <c r="O66" s="5" t="s">
        <v>1059</v>
      </c>
      <c r="P66" s="192" t="s">
        <v>190</v>
      </c>
      <c r="Q66" s="193"/>
      <c r="R66" s="193"/>
      <c r="S66" s="193"/>
      <c r="T66" s="194"/>
    </row>
    <row r="67" spans="1:20" ht="15.95" customHeight="1" x14ac:dyDescent="0.25">
      <c r="A67" s="48"/>
      <c r="B67" s="66" t="str">
        <f t="shared" ref="B67:B97" si="13">IF(ISNUMBER($A67), IF(VLOOKUP($A67,$A$8:$C$27,2)&lt;&gt;"",VLOOKUP($A67,$A$8:$C$27,2),"TBD"),"")</f>
        <v/>
      </c>
      <c r="C67" s="66" t="str">
        <f t="shared" ref="C67:C97" si="14">IF(ISNUMBER($A67), IF(VLOOKUP($A67,$A$8:$C$27,3)&lt;&gt;"",VLOOKUP($A67,$A$8:$C$27,3),"Enter an Activity Name in the Activity Table"),"")</f>
        <v/>
      </c>
      <c r="D67" s="120"/>
      <c r="E67" s="71"/>
      <c r="F67" s="7"/>
      <c r="G67" s="68" t="str">
        <f t="shared" ref="G67:G97" ca="1" si="15">IF(INDIRECT(CONCATENATE("F",ROW()),TRUE) &lt;&gt; 0, INDIRECT(CONCATENATE("F",ROW()),TRUE), "")</f>
        <v/>
      </c>
      <c r="H67" s="97" t="str">
        <f>IF($F67&lt;&gt;"",VLOOKUP($F67,'ResourceM&amp;S'!$A$3:$E$8,5),"")</f>
        <v/>
      </c>
      <c r="I67" s="67"/>
      <c r="J67" s="107"/>
      <c r="K67" s="98" t="str">
        <f ca="1">IF(INDIRECT(CONCATENATE("J",ROW()),TRUE) &lt;&gt; 0, INDIRECT(CONCATENATE("J",ROW()),TRUE), "")</f>
        <v/>
      </c>
      <c r="L67" s="99" t="str">
        <f>IF(AND($A67&lt;&gt;"",$F67&lt;&gt;""),IF(VLOOKUP($A67,$A$8:$M$27,12)&lt;&gt;"",VLOOKUP($A67,$A$8:$M$27,12),"No Estimate Type in Activity Table"),"")</f>
        <v/>
      </c>
      <c r="M67" s="46"/>
      <c r="N67" s="108" t="str">
        <f t="shared" ref="N67:N97" si="16">IF(AND($L67&lt;&gt;"",$L67&lt;&gt;"No Estimate Type in Activity Table"),INDEX(ContingencyTable,MATCH($L67,ContingencyLists,0),2),"")</f>
        <v/>
      </c>
      <c r="O67" s="100" t="str">
        <f>IF(AND(ISNUMBER($J67),ISNUMBER($N67)), ($J67*$H67)*(1+$N67)*1.027,"")</f>
        <v/>
      </c>
      <c r="P67" s="183"/>
      <c r="Q67" s="184"/>
      <c r="R67" s="184"/>
      <c r="S67" s="184"/>
      <c r="T67" s="185"/>
    </row>
    <row r="68" spans="1:20" ht="15.95" hidden="1" customHeight="1" x14ac:dyDescent="0.25">
      <c r="A68" s="48"/>
      <c r="B68" s="66" t="str">
        <f t="shared" si="13"/>
        <v/>
      </c>
      <c r="C68" s="66" t="str">
        <f t="shared" si="14"/>
        <v/>
      </c>
      <c r="D68" s="58"/>
      <c r="E68" s="71"/>
      <c r="F68" s="7"/>
      <c r="G68" s="68" t="str">
        <f t="shared" ca="1" si="15"/>
        <v/>
      </c>
      <c r="H68" s="97" t="str">
        <f>IF($F68&lt;&gt;"",VLOOKUP($F68,'ResourceM&amp;S'!$A$3:$E$8,5),"")</f>
        <v/>
      </c>
      <c r="I68" s="67"/>
      <c r="J68" s="107"/>
      <c r="K68" s="98" t="str">
        <f t="shared" ref="K68:K97" ca="1" si="17">IF(INDIRECT(CONCATENATE("J",ROW()),TRUE) &lt;&gt; 0, INDIRECT(CONCATENATE("J",ROW()),TRUE), "")</f>
        <v/>
      </c>
      <c r="L68" s="99" t="str">
        <f t="shared" ref="L68:L97" si="18">IF(AND($A68&lt;&gt;"",$F68&lt;&gt;""),IF(VLOOKUP($A68,$A$8:$M$27,12)&lt;&gt;"",VLOOKUP($A68,$A$8:$M$27,12),"No Estimate Type in Activity Table"),"")</f>
        <v/>
      </c>
      <c r="M68" s="46"/>
      <c r="N68" s="108" t="str">
        <f t="shared" si="16"/>
        <v/>
      </c>
      <c r="O68" s="100" t="str">
        <f t="shared" ref="O68:O97" si="19">IF(AND(ISNUMBER($J68),ISNUMBER($N68)), ($J68*$H68)*(1+$N68)*1.027,"")</f>
        <v/>
      </c>
      <c r="P68" s="183"/>
      <c r="Q68" s="184"/>
      <c r="R68" s="184"/>
      <c r="S68" s="184"/>
      <c r="T68" s="185"/>
    </row>
    <row r="69" spans="1:20" ht="15.95" hidden="1" customHeight="1" x14ac:dyDescent="0.25">
      <c r="A69" s="48"/>
      <c r="B69" s="66" t="str">
        <f t="shared" si="13"/>
        <v/>
      </c>
      <c r="C69" s="66" t="str">
        <f t="shared" si="14"/>
        <v/>
      </c>
      <c r="D69" s="58"/>
      <c r="E69" s="71"/>
      <c r="F69" s="7"/>
      <c r="G69" s="68" t="str">
        <f t="shared" ca="1" si="15"/>
        <v/>
      </c>
      <c r="H69" s="97" t="str">
        <f>IF($F69&lt;&gt;"",VLOOKUP($F69,'ResourceM&amp;S'!$A$3:$E$8,5),"")</f>
        <v/>
      </c>
      <c r="I69" s="67"/>
      <c r="J69" s="107"/>
      <c r="K69" s="98" t="str">
        <f t="shared" ca="1" si="17"/>
        <v/>
      </c>
      <c r="L69" s="99" t="str">
        <f t="shared" si="18"/>
        <v/>
      </c>
      <c r="M69" s="46"/>
      <c r="N69" s="108" t="str">
        <f t="shared" si="16"/>
        <v/>
      </c>
      <c r="O69" s="100" t="str">
        <f t="shared" si="19"/>
        <v/>
      </c>
      <c r="P69" s="183"/>
      <c r="Q69" s="184"/>
      <c r="R69" s="184"/>
      <c r="S69" s="184"/>
      <c r="T69" s="185"/>
    </row>
    <row r="70" spans="1:20" ht="15.95" hidden="1" customHeight="1" x14ac:dyDescent="0.25">
      <c r="A70" s="48"/>
      <c r="B70" s="66" t="str">
        <f t="shared" si="13"/>
        <v/>
      </c>
      <c r="C70" s="66" t="str">
        <f t="shared" si="14"/>
        <v/>
      </c>
      <c r="D70" s="58"/>
      <c r="E70" s="71"/>
      <c r="F70" s="7"/>
      <c r="G70" s="68" t="str">
        <f t="shared" ca="1" si="15"/>
        <v/>
      </c>
      <c r="H70" s="97" t="str">
        <f>IF($F70&lt;&gt;"",VLOOKUP($F70,'ResourceM&amp;S'!$A$3:$E$8,5),"")</f>
        <v/>
      </c>
      <c r="I70" s="67"/>
      <c r="J70" s="107"/>
      <c r="K70" s="98" t="str">
        <f t="shared" ca="1" si="17"/>
        <v/>
      </c>
      <c r="L70" s="99" t="str">
        <f t="shared" si="18"/>
        <v/>
      </c>
      <c r="M70" s="46"/>
      <c r="N70" s="108" t="str">
        <f t="shared" si="16"/>
        <v/>
      </c>
      <c r="O70" s="100" t="str">
        <f t="shared" si="19"/>
        <v/>
      </c>
      <c r="P70" s="183"/>
      <c r="Q70" s="184"/>
      <c r="R70" s="184"/>
      <c r="S70" s="184"/>
      <c r="T70" s="185"/>
    </row>
    <row r="71" spans="1:20" ht="15.95" hidden="1" customHeight="1" x14ac:dyDescent="0.25">
      <c r="A71" s="48"/>
      <c r="B71" s="66" t="str">
        <f t="shared" si="13"/>
        <v/>
      </c>
      <c r="C71" s="66" t="str">
        <f t="shared" si="14"/>
        <v/>
      </c>
      <c r="D71" s="58"/>
      <c r="E71" s="71"/>
      <c r="F71" s="7"/>
      <c r="G71" s="68" t="str">
        <f t="shared" ca="1" si="15"/>
        <v/>
      </c>
      <c r="H71" s="97" t="str">
        <f>IF($F71&lt;&gt;"",VLOOKUP($F71,'ResourceM&amp;S'!$A$3:$E$8,5),"")</f>
        <v/>
      </c>
      <c r="I71" s="67"/>
      <c r="J71" s="107"/>
      <c r="K71" s="98" t="str">
        <f t="shared" ca="1" si="17"/>
        <v/>
      </c>
      <c r="L71" s="99" t="str">
        <f t="shared" si="18"/>
        <v/>
      </c>
      <c r="M71" s="46"/>
      <c r="N71" s="108" t="str">
        <f t="shared" si="16"/>
        <v/>
      </c>
      <c r="O71" s="100" t="str">
        <f t="shared" si="19"/>
        <v/>
      </c>
      <c r="P71" s="183"/>
      <c r="Q71" s="184"/>
      <c r="R71" s="184"/>
      <c r="S71" s="184"/>
      <c r="T71" s="185"/>
    </row>
    <row r="72" spans="1:20" ht="15.95" hidden="1" customHeight="1" x14ac:dyDescent="0.25">
      <c r="A72" s="48"/>
      <c r="B72" s="66" t="str">
        <f t="shared" si="13"/>
        <v/>
      </c>
      <c r="C72" s="66" t="str">
        <f t="shared" si="14"/>
        <v/>
      </c>
      <c r="D72" s="58"/>
      <c r="E72" s="71"/>
      <c r="F72" s="7"/>
      <c r="G72" s="68" t="str">
        <f t="shared" ca="1" si="15"/>
        <v/>
      </c>
      <c r="H72" s="97" t="str">
        <f>IF($F72&lt;&gt;"",VLOOKUP($F72,'ResourceM&amp;S'!$A$3:$E$8,5),"")</f>
        <v/>
      </c>
      <c r="I72" s="67"/>
      <c r="J72" s="107"/>
      <c r="K72" s="98" t="str">
        <f t="shared" ca="1" si="17"/>
        <v/>
      </c>
      <c r="L72" s="99" t="str">
        <f t="shared" si="18"/>
        <v/>
      </c>
      <c r="M72" s="46"/>
      <c r="N72" s="108" t="str">
        <f t="shared" si="16"/>
        <v/>
      </c>
      <c r="O72" s="100" t="str">
        <f t="shared" si="19"/>
        <v/>
      </c>
      <c r="P72" s="183"/>
      <c r="Q72" s="184"/>
      <c r="R72" s="184"/>
      <c r="S72" s="184"/>
      <c r="T72" s="185"/>
    </row>
    <row r="73" spans="1:20" ht="15.95" hidden="1" customHeight="1" x14ac:dyDescent="0.25">
      <c r="A73" s="48"/>
      <c r="B73" s="66" t="str">
        <f t="shared" si="13"/>
        <v/>
      </c>
      <c r="C73" s="66" t="str">
        <f t="shared" si="14"/>
        <v/>
      </c>
      <c r="D73" s="58"/>
      <c r="E73" s="71"/>
      <c r="F73" s="7"/>
      <c r="G73" s="68" t="str">
        <f t="shared" ca="1" si="15"/>
        <v/>
      </c>
      <c r="H73" s="97" t="str">
        <f>IF($F73&lt;&gt;"",VLOOKUP($F73,'ResourceM&amp;S'!$A$3:$E$8,5),"")</f>
        <v/>
      </c>
      <c r="I73" s="67"/>
      <c r="J73" s="107"/>
      <c r="K73" s="98" t="str">
        <f t="shared" ca="1" si="17"/>
        <v/>
      </c>
      <c r="L73" s="99" t="str">
        <f t="shared" si="18"/>
        <v/>
      </c>
      <c r="M73" s="46"/>
      <c r="N73" s="108" t="str">
        <f t="shared" si="16"/>
        <v/>
      </c>
      <c r="O73" s="100" t="str">
        <f t="shared" si="19"/>
        <v/>
      </c>
      <c r="P73" s="183"/>
      <c r="Q73" s="184"/>
      <c r="R73" s="184"/>
      <c r="S73" s="184"/>
      <c r="T73" s="185"/>
    </row>
    <row r="74" spans="1:20" ht="15.95" hidden="1" customHeight="1" x14ac:dyDescent="0.25">
      <c r="A74" s="48"/>
      <c r="B74" s="66" t="str">
        <f t="shared" si="13"/>
        <v/>
      </c>
      <c r="C74" s="66" t="str">
        <f t="shared" si="14"/>
        <v/>
      </c>
      <c r="D74" s="58"/>
      <c r="E74" s="71"/>
      <c r="F74" s="7"/>
      <c r="G74" s="68" t="str">
        <f t="shared" ca="1" si="15"/>
        <v/>
      </c>
      <c r="H74" s="97" t="str">
        <f>IF($F74&lt;&gt;"",VLOOKUP($F74,'ResourceM&amp;S'!$A$3:$E$8,5),"")</f>
        <v/>
      </c>
      <c r="I74" s="67"/>
      <c r="J74" s="107"/>
      <c r="K74" s="98" t="str">
        <f t="shared" ca="1" si="17"/>
        <v/>
      </c>
      <c r="L74" s="99" t="str">
        <f t="shared" si="18"/>
        <v/>
      </c>
      <c r="M74" s="46"/>
      <c r="N74" s="108" t="str">
        <f t="shared" si="16"/>
        <v/>
      </c>
      <c r="O74" s="100" t="str">
        <f t="shared" si="19"/>
        <v/>
      </c>
      <c r="P74" s="183"/>
      <c r="Q74" s="184"/>
      <c r="R74" s="184"/>
      <c r="S74" s="184"/>
      <c r="T74" s="185"/>
    </row>
    <row r="75" spans="1:20" ht="15.95" hidden="1" customHeight="1" x14ac:dyDescent="0.25">
      <c r="A75" s="48"/>
      <c r="B75" s="66" t="str">
        <f t="shared" si="13"/>
        <v/>
      </c>
      <c r="C75" s="66" t="str">
        <f t="shared" si="14"/>
        <v/>
      </c>
      <c r="D75" s="58"/>
      <c r="E75" s="71"/>
      <c r="F75" s="7"/>
      <c r="G75" s="68" t="str">
        <f t="shared" ca="1" si="15"/>
        <v/>
      </c>
      <c r="H75" s="97" t="str">
        <f>IF($F75&lt;&gt;"",VLOOKUP($F75,'ResourceM&amp;S'!$A$3:$E$8,5),"")</f>
        <v/>
      </c>
      <c r="I75" s="67"/>
      <c r="J75" s="107"/>
      <c r="K75" s="98" t="str">
        <f t="shared" ca="1" si="17"/>
        <v/>
      </c>
      <c r="L75" s="99" t="str">
        <f t="shared" si="18"/>
        <v/>
      </c>
      <c r="M75" s="46"/>
      <c r="N75" s="108" t="str">
        <f t="shared" si="16"/>
        <v/>
      </c>
      <c r="O75" s="100" t="str">
        <f t="shared" si="19"/>
        <v/>
      </c>
      <c r="P75" s="183"/>
      <c r="Q75" s="184"/>
      <c r="R75" s="184"/>
      <c r="S75" s="184"/>
      <c r="T75" s="185"/>
    </row>
    <row r="76" spans="1:20" ht="15.95" hidden="1" customHeight="1" x14ac:dyDescent="0.25">
      <c r="A76" s="48"/>
      <c r="B76" s="66" t="str">
        <f t="shared" si="13"/>
        <v/>
      </c>
      <c r="C76" s="66" t="str">
        <f t="shared" si="14"/>
        <v/>
      </c>
      <c r="D76" s="58"/>
      <c r="E76" s="71"/>
      <c r="F76" s="7"/>
      <c r="G76" s="68" t="str">
        <f t="shared" ca="1" si="15"/>
        <v/>
      </c>
      <c r="H76" s="97" t="str">
        <f>IF($F76&lt;&gt;"",VLOOKUP($F76,'ResourceM&amp;S'!$A$3:$E$8,5),"")</f>
        <v/>
      </c>
      <c r="I76" s="67"/>
      <c r="J76" s="107"/>
      <c r="K76" s="98" t="str">
        <f t="shared" ca="1" si="17"/>
        <v/>
      </c>
      <c r="L76" s="99" t="str">
        <f t="shared" si="18"/>
        <v/>
      </c>
      <c r="M76" s="46"/>
      <c r="N76" s="108" t="str">
        <f t="shared" si="16"/>
        <v/>
      </c>
      <c r="O76" s="100" t="str">
        <f t="shared" si="19"/>
        <v/>
      </c>
      <c r="P76" s="183"/>
      <c r="Q76" s="184"/>
      <c r="R76" s="184"/>
      <c r="S76" s="184"/>
      <c r="T76" s="185"/>
    </row>
    <row r="77" spans="1:20" ht="15.95" hidden="1" customHeight="1" x14ac:dyDescent="0.25">
      <c r="A77" s="48"/>
      <c r="B77" s="66" t="str">
        <f t="shared" si="13"/>
        <v/>
      </c>
      <c r="C77" s="66" t="str">
        <f t="shared" si="14"/>
        <v/>
      </c>
      <c r="D77" s="58"/>
      <c r="E77" s="71"/>
      <c r="F77" s="7"/>
      <c r="G77" s="68" t="str">
        <f t="shared" ca="1" si="15"/>
        <v/>
      </c>
      <c r="H77" s="97" t="str">
        <f>IF($F77&lt;&gt;"",VLOOKUP($F77,'ResourceM&amp;S'!$A$3:$E$8,5),"")</f>
        <v/>
      </c>
      <c r="I77" s="67"/>
      <c r="J77" s="107"/>
      <c r="K77" s="98" t="str">
        <f t="shared" ca="1" si="17"/>
        <v/>
      </c>
      <c r="L77" s="99" t="str">
        <f t="shared" si="18"/>
        <v/>
      </c>
      <c r="M77" s="46"/>
      <c r="N77" s="108" t="str">
        <f t="shared" si="16"/>
        <v/>
      </c>
      <c r="O77" s="100" t="str">
        <f t="shared" si="19"/>
        <v/>
      </c>
      <c r="P77" s="183"/>
      <c r="Q77" s="184"/>
      <c r="R77" s="184"/>
      <c r="S77" s="184"/>
      <c r="T77" s="185"/>
    </row>
    <row r="78" spans="1:20" ht="15.95" hidden="1" customHeight="1" x14ac:dyDescent="0.25">
      <c r="A78" s="48"/>
      <c r="B78" s="66" t="str">
        <f t="shared" si="13"/>
        <v/>
      </c>
      <c r="C78" s="66" t="str">
        <f t="shared" si="14"/>
        <v/>
      </c>
      <c r="D78" s="58"/>
      <c r="E78" s="71"/>
      <c r="F78" s="7"/>
      <c r="G78" s="68" t="str">
        <f t="shared" ca="1" si="15"/>
        <v/>
      </c>
      <c r="H78" s="97" t="str">
        <f>IF($F78&lt;&gt;"",VLOOKUP($F78,'ResourceM&amp;S'!$A$3:$E$8,5),"")</f>
        <v/>
      </c>
      <c r="I78" s="67"/>
      <c r="J78" s="107"/>
      <c r="K78" s="98" t="str">
        <f t="shared" ca="1" si="17"/>
        <v/>
      </c>
      <c r="L78" s="99" t="str">
        <f t="shared" si="18"/>
        <v/>
      </c>
      <c r="M78" s="46"/>
      <c r="N78" s="108" t="str">
        <f t="shared" si="16"/>
        <v/>
      </c>
      <c r="O78" s="100" t="str">
        <f t="shared" si="19"/>
        <v/>
      </c>
      <c r="P78" s="183"/>
      <c r="Q78" s="184"/>
      <c r="R78" s="184"/>
      <c r="S78" s="184"/>
      <c r="T78" s="185"/>
    </row>
    <row r="79" spans="1:20" ht="15.95" hidden="1" customHeight="1" x14ac:dyDescent="0.25">
      <c r="A79" s="48"/>
      <c r="B79" s="66" t="str">
        <f t="shared" si="13"/>
        <v/>
      </c>
      <c r="C79" s="66" t="str">
        <f t="shared" si="14"/>
        <v/>
      </c>
      <c r="D79" s="58"/>
      <c r="E79" s="71"/>
      <c r="F79" s="7"/>
      <c r="G79" s="68" t="str">
        <f t="shared" ca="1" si="15"/>
        <v/>
      </c>
      <c r="H79" s="97" t="str">
        <f>IF($F79&lt;&gt;"",VLOOKUP($F79,'ResourceM&amp;S'!$A$3:$E$8,5),"")</f>
        <v/>
      </c>
      <c r="I79" s="67"/>
      <c r="J79" s="107"/>
      <c r="K79" s="98" t="str">
        <f t="shared" ca="1" si="17"/>
        <v/>
      </c>
      <c r="L79" s="99" t="str">
        <f t="shared" si="18"/>
        <v/>
      </c>
      <c r="M79" s="46"/>
      <c r="N79" s="108" t="str">
        <f t="shared" si="16"/>
        <v/>
      </c>
      <c r="O79" s="100" t="str">
        <f t="shared" si="19"/>
        <v/>
      </c>
      <c r="P79" s="183"/>
      <c r="Q79" s="184"/>
      <c r="R79" s="184"/>
      <c r="S79" s="184"/>
      <c r="T79" s="185"/>
    </row>
    <row r="80" spans="1:20" ht="15.95" hidden="1" customHeight="1" x14ac:dyDescent="0.25">
      <c r="A80" s="48"/>
      <c r="B80" s="66" t="str">
        <f t="shared" si="13"/>
        <v/>
      </c>
      <c r="C80" s="66" t="str">
        <f t="shared" si="14"/>
        <v/>
      </c>
      <c r="D80" s="58"/>
      <c r="E80" s="71"/>
      <c r="F80" s="7"/>
      <c r="G80" s="68" t="str">
        <f t="shared" ca="1" si="15"/>
        <v/>
      </c>
      <c r="H80" s="97" t="str">
        <f>IF($F80&lt;&gt;"",VLOOKUP($F80,'ResourceM&amp;S'!$A$3:$E$8,5),"")</f>
        <v/>
      </c>
      <c r="I80" s="67"/>
      <c r="J80" s="107"/>
      <c r="K80" s="98" t="str">
        <f t="shared" ca="1" si="17"/>
        <v/>
      </c>
      <c r="L80" s="99" t="str">
        <f t="shared" si="18"/>
        <v/>
      </c>
      <c r="M80" s="46"/>
      <c r="N80" s="108" t="str">
        <f t="shared" si="16"/>
        <v/>
      </c>
      <c r="O80" s="100" t="str">
        <f t="shared" si="19"/>
        <v/>
      </c>
      <c r="P80" s="183"/>
      <c r="Q80" s="184"/>
      <c r="R80" s="184"/>
      <c r="S80" s="184"/>
      <c r="T80" s="185"/>
    </row>
    <row r="81" spans="1:20" ht="15.95" hidden="1" customHeight="1" x14ac:dyDescent="0.25">
      <c r="A81" s="48"/>
      <c r="B81" s="66" t="str">
        <f t="shared" si="13"/>
        <v/>
      </c>
      <c r="C81" s="66" t="str">
        <f t="shared" si="14"/>
        <v/>
      </c>
      <c r="D81" s="58"/>
      <c r="E81" s="71"/>
      <c r="F81" s="7"/>
      <c r="G81" s="68" t="str">
        <f t="shared" ca="1" si="15"/>
        <v/>
      </c>
      <c r="H81" s="97" t="str">
        <f>IF($F81&lt;&gt;"",VLOOKUP($F81,'ResourceM&amp;S'!$A$3:$E$8,5),"")</f>
        <v/>
      </c>
      <c r="I81" s="67"/>
      <c r="J81" s="107"/>
      <c r="K81" s="98" t="str">
        <f t="shared" ca="1" si="17"/>
        <v/>
      </c>
      <c r="L81" s="99" t="str">
        <f t="shared" si="18"/>
        <v/>
      </c>
      <c r="M81" s="46"/>
      <c r="N81" s="108" t="str">
        <f t="shared" si="16"/>
        <v/>
      </c>
      <c r="O81" s="100" t="str">
        <f t="shared" si="19"/>
        <v/>
      </c>
      <c r="P81" s="183"/>
      <c r="Q81" s="184"/>
      <c r="R81" s="184"/>
      <c r="S81" s="184"/>
      <c r="T81" s="185"/>
    </row>
    <row r="82" spans="1:20" ht="15.95" hidden="1" customHeight="1" x14ac:dyDescent="0.25">
      <c r="A82" s="48"/>
      <c r="B82" s="66" t="str">
        <f t="shared" si="13"/>
        <v/>
      </c>
      <c r="C82" s="66" t="str">
        <f t="shared" si="14"/>
        <v/>
      </c>
      <c r="D82" s="58"/>
      <c r="E82" s="71"/>
      <c r="F82" s="7"/>
      <c r="G82" s="68" t="str">
        <f t="shared" ca="1" si="15"/>
        <v/>
      </c>
      <c r="H82" s="97" t="str">
        <f>IF($F82&lt;&gt;"",VLOOKUP($F82,'ResourceM&amp;S'!$A$3:$E$8,5),"")</f>
        <v/>
      </c>
      <c r="I82" s="67"/>
      <c r="J82" s="107"/>
      <c r="K82" s="98" t="str">
        <f t="shared" ca="1" si="17"/>
        <v/>
      </c>
      <c r="L82" s="99" t="str">
        <f t="shared" si="18"/>
        <v/>
      </c>
      <c r="M82" s="46"/>
      <c r="N82" s="108" t="str">
        <f t="shared" si="16"/>
        <v/>
      </c>
      <c r="O82" s="100" t="str">
        <f t="shared" si="19"/>
        <v/>
      </c>
      <c r="P82" s="183"/>
      <c r="Q82" s="184"/>
      <c r="R82" s="184"/>
      <c r="S82" s="184"/>
      <c r="T82" s="185"/>
    </row>
    <row r="83" spans="1:20" ht="15.95" hidden="1" customHeight="1" x14ac:dyDescent="0.25">
      <c r="A83" s="48"/>
      <c r="B83" s="66" t="str">
        <f t="shared" si="13"/>
        <v/>
      </c>
      <c r="C83" s="66" t="str">
        <f t="shared" si="14"/>
        <v/>
      </c>
      <c r="D83" s="58"/>
      <c r="E83" s="71"/>
      <c r="F83" s="7"/>
      <c r="G83" s="68" t="str">
        <f t="shared" ca="1" si="15"/>
        <v/>
      </c>
      <c r="H83" s="97" t="str">
        <f>IF($F83&lt;&gt;"",VLOOKUP($F83,'ResourceM&amp;S'!$A$3:$E$8,5),"")</f>
        <v/>
      </c>
      <c r="I83" s="67"/>
      <c r="J83" s="107"/>
      <c r="K83" s="98" t="str">
        <f t="shared" ca="1" si="17"/>
        <v/>
      </c>
      <c r="L83" s="99" t="str">
        <f t="shared" si="18"/>
        <v/>
      </c>
      <c r="M83" s="46"/>
      <c r="N83" s="108" t="str">
        <f t="shared" si="16"/>
        <v/>
      </c>
      <c r="O83" s="100" t="str">
        <f t="shared" si="19"/>
        <v/>
      </c>
      <c r="P83" s="183"/>
      <c r="Q83" s="184"/>
      <c r="R83" s="184"/>
      <c r="S83" s="184"/>
      <c r="T83" s="185"/>
    </row>
    <row r="84" spans="1:20" ht="15.95" hidden="1" customHeight="1" x14ac:dyDescent="0.25">
      <c r="A84" s="48"/>
      <c r="B84" s="66" t="str">
        <f t="shared" si="13"/>
        <v/>
      </c>
      <c r="C84" s="66" t="str">
        <f t="shared" si="14"/>
        <v/>
      </c>
      <c r="D84" s="58"/>
      <c r="E84" s="71"/>
      <c r="F84" s="7"/>
      <c r="G84" s="68" t="str">
        <f t="shared" ca="1" si="15"/>
        <v/>
      </c>
      <c r="H84" s="97" t="str">
        <f>IF($F84&lt;&gt;"",VLOOKUP($F84,'ResourceM&amp;S'!$A$3:$E$8,5),"")</f>
        <v/>
      </c>
      <c r="I84" s="67"/>
      <c r="J84" s="107"/>
      <c r="K84" s="98" t="str">
        <f t="shared" ca="1" si="17"/>
        <v/>
      </c>
      <c r="L84" s="99" t="str">
        <f t="shared" si="18"/>
        <v/>
      </c>
      <c r="M84" s="46"/>
      <c r="N84" s="108" t="str">
        <f t="shared" si="16"/>
        <v/>
      </c>
      <c r="O84" s="100" t="str">
        <f t="shared" si="19"/>
        <v/>
      </c>
      <c r="P84" s="183"/>
      <c r="Q84" s="184"/>
      <c r="R84" s="184"/>
      <c r="S84" s="184"/>
      <c r="T84" s="185"/>
    </row>
    <row r="85" spans="1:20" ht="15.95" hidden="1" customHeight="1" x14ac:dyDescent="0.25">
      <c r="A85" s="48"/>
      <c r="B85" s="66" t="str">
        <f t="shared" si="13"/>
        <v/>
      </c>
      <c r="C85" s="66" t="str">
        <f t="shared" si="14"/>
        <v/>
      </c>
      <c r="D85" s="58"/>
      <c r="E85" s="71"/>
      <c r="F85" s="7"/>
      <c r="G85" s="68" t="str">
        <f t="shared" ca="1" si="15"/>
        <v/>
      </c>
      <c r="H85" s="97" t="str">
        <f>IF($F85&lt;&gt;"",VLOOKUP($F85,'ResourceM&amp;S'!$A$3:$E$8,5),"")</f>
        <v/>
      </c>
      <c r="I85" s="67"/>
      <c r="J85" s="107"/>
      <c r="K85" s="98" t="str">
        <f t="shared" ca="1" si="17"/>
        <v/>
      </c>
      <c r="L85" s="99" t="str">
        <f t="shared" si="18"/>
        <v/>
      </c>
      <c r="M85" s="46"/>
      <c r="N85" s="108" t="str">
        <f t="shared" si="16"/>
        <v/>
      </c>
      <c r="O85" s="100" t="str">
        <f t="shared" si="19"/>
        <v/>
      </c>
      <c r="P85" s="183"/>
      <c r="Q85" s="184"/>
      <c r="R85" s="184"/>
      <c r="S85" s="184"/>
      <c r="T85" s="185"/>
    </row>
    <row r="86" spans="1:20" ht="15.95" hidden="1" customHeight="1" x14ac:dyDescent="0.25">
      <c r="A86" s="48"/>
      <c r="B86" s="66" t="str">
        <f t="shared" si="13"/>
        <v/>
      </c>
      <c r="C86" s="66" t="str">
        <f t="shared" si="14"/>
        <v/>
      </c>
      <c r="D86" s="58"/>
      <c r="E86" s="71"/>
      <c r="F86" s="7"/>
      <c r="G86" s="68" t="str">
        <f t="shared" ca="1" si="15"/>
        <v/>
      </c>
      <c r="H86" s="97" t="str">
        <f>IF($F86&lt;&gt;"",VLOOKUP($F86,'ResourceM&amp;S'!$A$3:$E$8,5),"")</f>
        <v/>
      </c>
      <c r="I86" s="67"/>
      <c r="J86" s="107"/>
      <c r="K86" s="98" t="str">
        <f t="shared" ca="1" si="17"/>
        <v/>
      </c>
      <c r="L86" s="99" t="str">
        <f t="shared" si="18"/>
        <v/>
      </c>
      <c r="M86" s="46"/>
      <c r="N86" s="108" t="str">
        <f t="shared" si="16"/>
        <v/>
      </c>
      <c r="O86" s="100" t="str">
        <f t="shared" si="19"/>
        <v/>
      </c>
      <c r="P86" s="183"/>
      <c r="Q86" s="184"/>
      <c r="R86" s="184"/>
      <c r="S86" s="184"/>
      <c r="T86" s="185"/>
    </row>
    <row r="87" spans="1:20" ht="15.95" hidden="1" customHeight="1" x14ac:dyDescent="0.25">
      <c r="A87" s="48"/>
      <c r="B87" s="66" t="str">
        <f t="shared" si="13"/>
        <v/>
      </c>
      <c r="C87" s="66" t="str">
        <f t="shared" si="14"/>
        <v/>
      </c>
      <c r="D87" s="58"/>
      <c r="E87" s="71"/>
      <c r="F87" s="7"/>
      <c r="G87" s="68" t="str">
        <f t="shared" ca="1" si="15"/>
        <v/>
      </c>
      <c r="H87" s="97" t="str">
        <f>IF($F87&lt;&gt;"",VLOOKUP($F87,'ResourceM&amp;S'!$A$3:$E$8,5),"")</f>
        <v/>
      </c>
      <c r="I87" s="67"/>
      <c r="J87" s="107"/>
      <c r="K87" s="98" t="str">
        <f t="shared" ca="1" si="17"/>
        <v/>
      </c>
      <c r="L87" s="99" t="str">
        <f t="shared" si="18"/>
        <v/>
      </c>
      <c r="M87" s="46"/>
      <c r="N87" s="108" t="str">
        <f t="shared" si="16"/>
        <v/>
      </c>
      <c r="O87" s="100" t="str">
        <f t="shared" si="19"/>
        <v/>
      </c>
      <c r="P87" s="183"/>
      <c r="Q87" s="184"/>
      <c r="R87" s="184"/>
      <c r="S87" s="184"/>
      <c r="T87" s="185"/>
    </row>
    <row r="88" spans="1:20" ht="15.95" hidden="1" customHeight="1" x14ac:dyDescent="0.25">
      <c r="A88" s="48"/>
      <c r="B88" s="66" t="str">
        <f t="shared" si="13"/>
        <v/>
      </c>
      <c r="C88" s="66" t="str">
        <f t="shared" si="14"/>
        <v/>
      </c>
      <c r="D88" s="58"/>
      <c r="E88" s="71"/>
      <c r="F88" s="7"/>
      <c r="G88" s="68" t="str">
        <f t="shared" ca="1" si="15"/>
        <v/>
      </c>
      <c r="H88" s="97" t="str">
        <f>IF($F88&lt;&gt;"",VLOOKUP($F88,'ResourceM&amp;S'!$A$3:$E$8,5),"")</f>
        <v/>
      </c>
      <c r="I88" s="67"/>
      <c r="J88" s="107"/>
      <c r="K88" s="98" t="str">
        <f t="shared" ca="1" si="17"/>
        <v/>
      </c>
      <c r="L88" s="99" t="str">
        <f t="shared" si="18"/>
        <v/>
      </c>
      <c r="M88" s="46"/>
      <c r="N88" s="108" t="str">
        <f t="shared" si="16"/>
        <v/>
      </c>
      <c r="O88" s="100" t="str">
        <f t="shared" si="19"/>
        <v/>
      </c>
      <c r="P88" s="183"/>
      <c r="Q88" s="184"/>
      <c r="R88" s="184"/>
      <c r="S88" s="184"/>
      <c r="T88" s="185"/>
    </row>
    <row r="89" spans="1:20" ht="15.95" hidden="1" customHeight="1" x14ac:dyDescent="0.25">
      <c r="A89" s="48"/>
      <c r="B89" s="66" t="str">
        <f t="shared" si="13"/>
        <v/>
      </c>
      <c r="C89" s="66" t="str">
        <f t="shared" si="14"/>
        <v/>
      </c>
      <c r="D89" s="58"/>
      <c r="E89" s="71"/>
      <c r="F89" s="7"/>
      <c r="G89" s="68" t="str">
        <f t="shared" ca="1" si="15"/>
        <v/>
      </c>
      <c r="H89" s="97" t="str">
        <f>IF($F89&lt;&gt;"",VLOOKUP($F89,'ResourceM&amp;S'!$A$3:$E$8,5),"")</f>
        <v/>
      </c>
      <c r="I89" s="67"/>
      <c r="J89" s="107"/>
      <c r="K89" s="98" t="str">
        <f t="shared" ca="1" si="17"/>
        <v/>
      </c>
      <c r="L89" s="99" t="str">
        <f t="shared" si="18"/>
        <v/>
      </c>
      <c r="M89" s="46"/>
      <c r="N89" s="108" t="str">
        <f t="shared" si="16"/>
        <v/>
      </c>
      <c r="O89" s="100" t="str">
        <f t="shared" si="19"/>
        <v/>
      </c>
      <c r="P89" s="183"/>
      <c r="Q89" s="184"/>
      <c r="R89" s="184"/>
      <c r="S89" s="184"/>
      <c r="T89" s="185"/>
    </row>
    <row r="90" spans="1:20" ht="15.95" hidden="1" customHeight="1" x14ac:dyDescent="0.25">
      <c r="A90" s="48"/>
      <c r="B90" s="66" t="str">
        <f t="shared" si="13"/>
        <v/>
      </c>
      <c r="C90" s="66" t="str">
        <f t="shared" si="14"/>
        <v/>
      </c>
      <c r="D90" s="58"/>
      <c r="E90" s="71"/>
      <c r="F90" s="7"/>
      <c r="G90" s="68" t="str">
        <f t="shared" ca="1" si="15"/>
        <v/>
      </c>
      <c r="H90" s="97" t="str">
        <f>IF($F90&lt;&gt;"",VLOOKUP($F90,'ResourceM&amp;S'!$A$3:$E$8,5),"")</f>
        <v/>
      </c>
      <c r="I90" s="67"/>
      <c r="J90" s="107"/>
      <c r="K90" s="98" t="str">
        <f t="shared" ca="1" si="17"/>
        <v/>
      </c>
      <c r="L90" s="99" t="str">
        <f t="shared" si="18"/>
        <v/>
      </c>
      <c r="M90" s="46"/>
      <c r="N90" s="108" t="str">
        <f t="shared" si="16"/>
        <v/>
      </c>
      <c r="O90" s="100" t="str">
        <f t="shared" si="19"/>
        <v/>
      </c>
      <c r="P90" s="183"/>
      <c r="Q90" s="184"/>
      <c r="R90" s="184"/>
      <c r="S90" s="184"/>
      <c r="T90" s="185"/>
    </row>
    <row r="91" spans="1:20" ht="15.95" hidden="1" customHeight="1" x14ac:dyDescent="0.25">
      <c r="A91" s="48"/>
      <c r="B91" s="66" t="str">
        <f t="shared" si="13"/>
        <v/>
      </c>
      <c r="C91" s="66" t="str">
        <f t="shared" si="14"/>
        <v/>
      </c>
      <c r="D91" s="58"/>
      <c r="E91" s="71"/>
      <c r="F91" s="7"/>
      <c r="G91" s="68" t="str">
        <f t="shared" ca="1" si="15"/>
        <v/>
      </c>
      <c r="H91" s="97" t="str">
        <f>IF($F91&lt;&gt;"",VLOOKUP($F91,'ResourceM&amp;S'!$A$3:$E$8,5),"")</f>
        <v/>
      </c>
      <c r="I91" s="67"/>
      <c r="J91" s="107"/>
      <c r="K91" s="98" t="str">
        <f t="shared" ca="1" si="17"/>
        <v/>
      </c>
      <c r="L91" s="99" t="str">
        <f t="shared" si="18"/>
        <v/>
      </c>
      <c r="M91" s="46"/>
      <c r="N91" s="108" t="str">
        <f t="shared" si="16"/>
        <v/>
      </c>
      <c r="O91" s="100" t="str">
        <f t="shared" si="19"/>
        <v/>
      </c>
      <c r="P91" s="183"/>
      <c r="Q91" s="184"/>
      <c r="R91" s="184"/>
      <c r="S91" s="184"/>
      <c r="T91" s="185"/>
    </row>
    <row r="92" spans="1:20" ht="15.95" hidden="1" customHeight="1" x14ac:dyDescent="0.25">
      <c r="A92" s="48"/>
      <c r="B92" s="66" t="str">
        <f t="shared" si="13"/>
        <v/>
      </c>
      <c r="C92" s="66" t="str">
        <f t="shared" si="14"/>
        <v/>
      </c>
      <c r="D92" s="58"/>
      <c r="E92" s="71"/>
      <c r="F92" s="7"/>
      <c r="G92" s="68" t="str">
        <f t="shared" ca="1" si="15"/>
        <v/>
      </c>
      <c r="H92" s="97" t="str">
        <f>IF($F92&lt;&gt;"",VLOOKUP($F92,'ResourceM&amp;S'!$A$3:$E$8,5),"")</f>
        <v/>
      </c>
      <c r="I92" s="67"/>
      <c r="J92" s="107"/>
      <c r="K92" s="98" t="str">
        <f t="shared" ca="1" si="17"/>
        <v/>
      </c>
      <c r="L92" s="99" t="str">
        <f t="shared" si="18"/>
        <v/>
      </c>
      <c r="M92" s="46"/>
      <c r="N92" s="108" t="str">
        <f t="shared" si="16"/>
        <v/>
      </c>
      <c r="O92" s="100" t="str">
        <f t="shared" si="19"/>
        <v/>
      </c>
      <c r="P92" s="183"/>
      <c r="Q92" s="184"/>
      <c r="R92" s="184"/>
      <c r="S92" s="184"/>
      <c r="T92" s="185"/>
    </row>
    <row r="93" spans="1:20" ht="15.95" hidden="1" customHeight="1" x14ac:dyDescent="0.25">
      <c r="A93" s="48"/>
      <c r="B93" s="66" t="str">
        <f t="shared" si="13"/>
        <v/>
      </c>
      <c r="C93" s="66" t="str">
        <f t="shared" si="14"/>
        <v/>
      </c>
      <c r="D93" s="58"/>
      <c r="E93" s="71"/>
      <c r="F93" s="7"/>
      <c r="G93" s="68" t="str">
        <f t="shared" ca="1" si="15"/>
        <v/>
      </c>
      <c r="H93" s="97" t="str">
        <f>IF($F93&lt;&gt;"",VLOOKUP($F93,'ResourceM&amp;S'!$A$3:$E$8,5),"")</f>
        <v/>
      </c>
      <c r="I93" s="67"/>
      <c r="J93" s="107"/>
      <c r="K93" s="98" t="str">
        <f t="shared" ca="1" si="17"/>
        <v/>
      </c>
      <c r="L93" s="99" t="str">
        <f t="shared" si="18"/>
        <v/>
      </c>
      <c r="M93" s="46"/>
      <c r="N93" s="108" t="str">
        <f t="shared" si="16"/>
        <v/>
      </c>
      <c r="O93" s="100" t="str">
        <f t="shared" si="19"/>
        <v/>
      </c>
      <c r="P93" s="183"/>
      <c r="Q93" s="184"/>
      <c r="R93" s="184"/>
      <c r="S93" s="184"/>
      <c r="T93" s="185"/>
    </row>
    <row r="94" spans="1:20" ht="15.95" hidden="1" customHeight="1" x14ac:dyDescent="0.25">
      <c r="A94" s="48"/>
      <c r="B94" s="66" t="str">
        <f t="shared" si="13"/>
        <v/>
      </c>
      <c r="C94" s="66" t="str">
        <f t="shared" si="14"/>
        <v/>
      </c>
      <c r="D94" s="58"/>
      <c r="E94" s="71"/>
      <c r="F94" s="7"/>
      <c r="G94" s="68" t="str">
        <f t="shared" ca="1" si="15"/>
        <v/>
      </c>
      <c r="H94" s="97" t="str">
        <f>IF($F94&lt;&gt;"",VLOOKUP($F94,'ResourceM&amp;S'!$A$3:$E$8,5),"")</f>
        <v/>
      </c>
      <c r="I94" s="67"/>
      <c r="J94" s="107"/>
      <c r="K94" s="98" t="str">
        <f t="shared" ca="1" si="17"/>
        <v/>
      </c>
      <c r="L94" s="99" t="str">
        <f t="shared" si="18"/>
        <v/>
      </c>
      <c r="M94" s="46"/>
      <c r="N94" s="108" t="str">
        <f t="shared" si="16"/>
        <v/>
      </c>
      <c r="O94" s="100" t="str">
        <f t="shared" si="19"/>
        <v/>
      </c>
      <c r="P94" s="183"/>
      <c r="Q94" s="184"/>
      <c r="R94" s="184"/>
      <c r="S94" s="184"/>
      <c r="T94" s="185"/>
    </row>
    <row r="95" spans="1:20" ht="15.95" hidden="1" customHeight="1" x14ac:dyDescent="0.25">
      <c r="A95" s="48"/>
      <c r="B95" s="66" t="str">
        <f t="shared" si="13"/>
        <v/>
      </c>
      <c r="C95" s="66" t="str">
        <f t="shared" si="14"/>
        <v/>
      </c>
      <c r="D95" s="58"/>
      <c r="E95" s="71"/>
      <c r="F95" s="7"/>
      <c r="G95" s="68" t="str">
        <f t="shared" ca="1" si="15"/>
        <v/>
      </c>
      <c r="H95" s="97" t="str">
        <f>IF($F95&lt;&gt;"",VLOOKUP($F95,'ResourceM&amp;S'!$A$3:$E$8,5),"")</f>
        <v/>
      </c>
      <c r="I95" s="67"/>
      <c r="J95" s="107"/>
      <c r="K95" s="98" t="str">
        <f t="shared" ca="1" si="17"/>
        <v/>
      </c>
      <c r="L95" s="99" t="str">
        <f t="shared" si="18"/>
        <v/>
      </c>
      <c r="M95" s="46"/>
      <c r="N95" s="108" t="str">
        <f t="shared" si="16"/>
        <v/>
      </c>
      <c r="O95" s="100" t="str">
        <f t="shared" si="19"/>
        <v/>
      </c>
      <c r="P95" s="183"/>
      <c r="Q95" s="184"/>
      <c r="R95" s="184"/>
      <c r="S95" s="184"/>
      <c r="T95" s="185"/>
    </row>
    <row r="96" spans="1:20" ht="15.95" hidden="1" customHeight="1" x14ac:dyDescent="0.25">
      <c r="A96" s="48"/>
      <c r="B96" s="66" t="str">
        <f t="shared" si="13"/>
        <v/>
      </c>
      <c r="C96" s="66" t="str">
        <f t="shared" si="14"/>
        <v/>
      </c>
      <c r="D96" s="58"/>
      <c r="E96" s="71"/>
      <c r="F96" s="7"/>
      <c r="G96" s="68" t="str">
        <f t="shared" ca="1" si="15"/>
        <v/>
      </c>
      <c r="H96" s="97" t="str">
        <f>IF($F96&lt;&gt;"",VLOOKUP($F96,'ResourceM&amp;S'!$A$3:$E$8,5),"")</f>
        <v/>
      </c>
      <c r="I96" s="67"/>
      <c r="J96" s="107"/>
      <c r="K96" s="98" t="str">
        <f t="shared" ca="1" si="17"/>
        <v/>
      </c>
      <c r="L96" s="99" t="str">
        <f t="shared" si="18"/>
        <v/>
      </c>
      <c r="M96" s="46"/>
      <c r="N96" s="108" t="str">
        <f t="shared" si="16"/>
        <v/>
      </c>
      <c r="O96" s="100" t="str">
        <f t="shared" si="19"/>
        <v/>
      </c>
      <c r="P96" s="183"/>
      <c r="Q96" s="184"/>
      <c r="R96" s="184"/>
      <c r="S96" s="184"/>
      <c r="T96" s="185"/>
    </row>
    <row r="97" spans="1:20" ht="15.95" hidden="1" customHeight="1" x14ac:dyDescent="0.25">
      <c r="A97" s="48"/>
      <c r="B97" s="66" t="str">
        <f t="shared" si="13"/>
        <v/>
      </c>
      <c r="C97" s="66" t="str">
        <f t="shared" si="14"/>
        <v/>
      </c>
      <c r="D97" s="58"/>
      <c r="E97" s="71"/>
      <c r="F97" s="7"/>
      <c r="G97" s="68" t="str">
        <f t="shared" ca="1" si="15"/>
        <v/>
      </c>
      <c r="H97" s="97" t="str">
        <f>IF($F97&lt;&gt;"",VLOOKUP($F97,'ResourceM&amp;S'!$A$3:$E$8,5),"")</f>
        <v/>
      </c>
      <c r="I97" s="67"/>
      <c r="J97" s="107"/>
      <c r="K97" s="98" t="str">
        <f t="shared" ca="1" si="17"/>
        <v/>
      </c>
      <c r="L97" s="99" t="str">
        <f t="shared" si="18"/>
        <v/>
      </c>
      <c r="M97" s="46"/>
      <c r="N97" s="108" t="str">
        <f t="shared" si="16"/>
        <v/>
      </c>
      <c r="O97" s="100" t="str">
        <f t="shared" si="19"/>
        <v/>
      </c>
      <c r="P97" s="183"/>
      <c r="Q97" s="184"/>
      <c r="R97" s="184"/>
      <c r="S97" s="184"/>
      <c r="T97" s="185"/>
    </row>
    <row r="98" spans="1:20" ht="30" customHeight="1" x14ac:dyDescent="0.25">
      <c r="J98" s="10">
        <f ca="1">SUM(K67:K97)</f>
        <v>0</v>
      </c>
      <c r="O98" s="10">
        <f>SUM(O67:O97)</f>
        <v>0</v>
      </c>
    </row>
    <row r="99" spans="1:20" ht="30" customHeight="1" x14ac:dyDescent="0.25"/>
    <row r="100" spans="1:20" ht="30" customHeight="1" x14ac:dyDescent="0.25">
      <c r="A100" s="135" t="s">
        <v>1015</v>
      </c>
      <c r="B100" s="135"/>
      <c r="C100" s="135"/>
      <c r="D100" s="135"/>
    </row>
    <row r="101" spans="1:20" ht="21" x14ac:dyDescent="0.35">
      <c r="A101" s="199" t="s">
        <v>3</v>
      </c>
      <c r="B101" s="200"/>
      <c r="C101" s="201"/>
      <c r="D101" s="201"/>
      <c r="E101" s="201"/>
      <c r="F101" s="201"/>
      <c r="G101" s="201"/>
      <c r="H101" s="201"/>
      <c r="I101" s="201"/>
      <c r="J101" s="201"/>
      <c r="K101" s="201"/>
      <c r="L101" s="201"/>
      <c r="M101" s="201"/>
      <c r="N101" s="202"/>
    </row>
    <row r="102" spans="1:20" ht="39" customHeight="1" x14ac:dyDescent="0.25">
      <c r="A102" s="122" t="s">
        <v>4</v>
      </c>
      <c r="B102" s="122" t="s">
        <v>1053</v>
      </c>
      <c r="C102" s="123" t="s">
        <v>5</v>
      </c>
      <c r="D102" s="196" t="s">
        <v>1056</v>
      </c>
      <c r="E102" s="197"/>
      <c r="F102" s="197"/>
      <c r="G102" s="197"/>
      <c r="H102" s="197"/>
      <c r="I102" s="197"/>
      <c r="J102" s="198"/>
      <c r="K102" s="122" t="s">
        <v>325</v>
      </c>
      <c r="L102" s="123" t="s">
        <v>6</v>
      </c>
      <c r="M102" s="124"/>
      <c r="N102" s="125" t="s">
        <v>2</v>
      </c>
    </row>
    <row r="103" spans="1:20" ht="15.75" x14ac:dyDescent="0.25">
      <c r="A103" s="48"/>
      <c r="B103" s="66" t="str">
        <f t="shared" ref="B103:B142" si="20">IF(ISNUMBER($A103), IF(VLOOKUP($A103,$A$8:$C$27,2)&lt;&gt;"",VLOOKUP($A103,$A$8:$C$27,2),"TBD"),"")</f>
        <v/>
      </c>
      <c r="C103" s="66" t="str">
        <f t="shared" ref="C103:C142" si="21">IF(ISNUMBER($A103), IF(VLOOKUP($A103,$A$8:$C$27,3)&lt;&gt;"",VLOOKUP($A103,$A$8:$C$27,3),"Enter an Activity Name in the Activity Table"),"")</f>
        <v/>
      </c>
      <c r="D103" s="186"/>
      <c r="E103" s="187"/>
      <c r="F103" s="187"/>
      <c r="G103" s="187"/>
      <c r="H103" s="187"/>
      <c r="I103" s="187"/>
      <c r="J103" s="188"/>
      <c r="L103" s="121"/>
      <c r="M103" s="58"/>
      <c r="N103" s="121"/>
    </row>
    <row r="104" spans="1:20" ht="15.75" x14ac:dyDescent="0.25">
      <c r="A104" s="48"/>
      <c r="B104" s="66" t="str">
        <f t="shared" si="20"/>
        <v/>
      </c>
      <c r="C104" s="66" t="str">
        <f t="shared" si="21"/>
        <v/>
      </c>
      <c r="D104" s="186"/>
      <c r="E104" s="187"/>
      <c r="F104" s="187"/>
      <c r="G104" s="187"/>
      <c r="H104" s="187"/>
      <c r="I104" s="187"/>
      <c r="J104" s="188"/>
      <c r="L104" s="58"/>
      <c r="M104" s="58"/>
      <c r="N104" s="58"/>
    </row>
    <row r="105" spans="1:20" ht="15.75" x14ac:dyDescent="0.25">
      <c r="A105" s="48"/>
      <c r="B105" s="66" t="str">
        <f t="shared" si="20"/>
        <v/>
      </c>
      <c r="C105" s="66" t="str">
        <f t="shared" si="21"/>
        <v/>
      </c>
      <c r="D105" s="186"/>
      <c r="E105" s="187"/>
      <c r="F105" s="187"/>
      <c r="G105" s="187"/>
      <c r="H105" s="187"/>
      <c r="I105" s="187"/>
      <c r="J105" s="188"/>
      <c r="L105" s="58"/>
      <c r="M105" s="58"/>
      <c r="N105" s="58"/>
    </row>
    <row r="106" spans="1:20" ht="15.75" x14ac:dyDescent="0.25">
      <c r="A106" s="48"/>
      <c r="B106" s="66" t="str">
        <f t="shared" si="20"/>
        <v/>
      </c>
      <c r="C106" s="66" t="str">
        <f t="shared" si="21"/>
        <v/>
      </c>
      <c r="D106" s="186"/>
      <c r="E106" s="187"/>
      <c r="F106" s="187"/>
      <c r="G106" s="187"/>
      <c r="H106" s="187"/>
      <c r="I106" s="187"/>
      <c r="J106" s="188"/>
      <c r="L106" s="58"/>
      <c r="M106" s="58"/>
      <c r="N106" s="58"/>
    </row>
    <row r="107" spans="1:20" ht="15.75" x14ac:dyDescent="0.25">
      <c r="A107" s="48"/>
      <c r="B107" s="66" t="str">
        <f t="shared" si="20"/>
        <v/>
      </c>
      <c r="C107" s="66" t="str">
        <f t="shared" si="21"/>
        <v/>
      </c>
      <c r="D107" s="186"/>
      <c r="E107" s="187"/>
      <c r="F107" s="187"/>
      <c r="G107" s="187"/>
      <c r="H107" s="187"/>
      <c r="I107" s="187"/>
      <c r="J107" s="188"/>
      <c r="L107" s="58"/>
      <c r="M107" s="58"/>
      <c r="N107" s="58"/>
    </row>
    <row r="108" spans="1:20" ht="15.75" x14ac:dyDescent="0.25">
      <c r="A108" s="48"/>
      <c r="B108" s="66" t="str">
        <f t="shared" si="20"/>
        <v/>
      </c>
      <c r="C108" s="66" t="str">
        <f t="shared" si="21"/>
        <v/>
      </c>
      <c r="D108" s="186"/>
      <c r="E108" s="187"/>
      <c r="F108" s="187"/>
      <c r="G108" s="187"/>
      <c r="H108" s="187"/>
      <c r="I108" s="187"/>
      <c r="J108" s="188"/>
      <c r="L108" s="58"/>
      <c r="M108" s="58"/>
      <c r="N108" s="58"/>
    </row>
    <row r="109" spans="1:20" ht="15.75" x14ac:dyDescent="0.25">
      <c r="A109" s="48"/>
      <c r="B109" s="66" t="str">
        <f t="shared" si="20"/>
        <v/>
      </c>
      <c r="C109" s="66" t="str">
        <f t="shared" si="21"/>
        <v/>
      </c>
      <c r="D109" s="186"/>
      <c r="E109" s="187"/>
      <c r="F109" s="187"/>
      <c r="G109" s="187"/>
      <c r="H109" s="187"/>
      <c r="I109" s="187"/>
      <c r="J109" s="188"/>
      <c r="L109" s="58"/>
      <c r="M109" s="58"/>
      <c r="N109" s="58"/>
    </row>
    <row r="110" spans="1:20" ht="15.75" x14ac:dyDescent="0.25">
      <c r="A110" s="48"/>
      <c r="B110" s="66" t="str">
        <f t="shared" si="20"/>
        <v/>
      </c>
      <c r="C110" s="66" t="str">
        <f t="shared" si="21"/>
        <v/>
      </c>
      <c r="D110" s="186"/>
      <c r="E110" s="187"/>
      <c r="F110" s="187"/>
      <c r="G110" s="187"/>
      <c r="H110" s="187"/>
      <c r="I110" s="187"/>
      <c r="J110" s="188"/>
      <c r="L110" s="58"/>
      <c r="M110" s="58"/>
      <c r="N110" s="58"/>
    </row>
    <row r="111" spans="1:20" ht="15.75" x14ac:dyDescent="0.25">
      <c r="A111" s="48"/>
      <c r="B111" s="66" t="str">
        <f t="shared" si="20"/>
        <v/>
      </c>
      <c r="C111" s="66" t="str">
        <f t="shared" si="21"/>
        <v/>
      </c>
      <c r="D111" s="186"/>
      <c r="E111" s="187"/>
      <c r="F111" s="187"/>
      <c r="G111" s="187"/>
      <c r="H111" s="187"/>
      <c r="I111" s="187"/>
      <c r="J111" s="188"/>
      <c r="L111" s="58"/>
      <c r="M111" s="58"/>
      <c r="N111" s="58"/>
    </row>
    <row r="112" spans="1:20" ht="15.75" x14ac:dyDescent="0.25">
      <c r="A112" s="48"/>
      <c r="B112" s="66" t="str">
        <f t="shared" si="20"/>
        <v/>
      </c>
      <c r="C112" s="66" t="str">
        <f t="shared" si="21"/>
        <v/>
      </c>
      <c r="D112" s="186"/>
      <c r="E112" s="187"/>
      <c r="F112" s="187"/>
      <c r="G112" s="187"/>
      <c r="H112" s="187"/>
      <c r="I112" s="187"/>
      <c r="J112" s="188"/>
      <c r="L112" s="58"/>
      <c r="M112" s="58"/>
      <c r="N112" s="58"/>
    </row>
    <row r="113" spans="1:14" ht="15.75" x14ac:dyDescent="0.25">
      <c r="A113" s="48"/>
      <c r="B113" s="66" t="str">
        <f t="shared" si="20"/>
        <v/>
      </c>
      <c r="C113" s="66" t="str">
        <f t="shared" si="21"/>
        <v/>
      </c>
      <c r="D113" s="186"/>
      <c r="E113" s="187"/>
      <c r="F113" s="187"/>
      <c r="G113" s="187"/>
      <c r="H113" s="187"/>
      <c r="I113" s="187"/>
      <c r="J113" s="188"/>
      <c r="L113" s="58"/>
      <c r="M113" s="58"/>
      <c r="N113" s="58"/>
    </row>
    <row r="114" spans="1:14" ht="15.75" x14ac:dyDescent="0.25">
      <c r="A114" s="48"/>
      <c r="B114" s="66" t="str">
        <f t="shared" si="20"/>
        <v/>
      </c>
      <c r="C114" s="66" t="str">
        <f t="shared" si="21"/>
        <v/>
      </c>
      <c r="D114" s="186"/>
      <c r="E114" s="187"/>
      <c r="F114" s="187"/>
      <c r="G114" s="187"/>
      <c r="H114" s="187"/>
      <c r="I114" s="187"/>
      <c r="J114" s="188"/>
      <c r="L114" s="58"/>
      <c r="M114" s="58"/>
      <c r="N114" s="58"/>
    </row>
    <row r="115" spans="1:14" ht="15.75" x14ac:dyDescent="0.25">
      <c r="A115" s="48"/>
      <c r="B115" s="66" t="str">
        <f t="shared" si="20"/>
        <v/>
      </c>
      <c r="C115" s="66" t="str">
        <f t="shared" si="21"/>
        <v/>
      </c>
      <c r="D115" s="186"/>
      <c r="E115" s="187"/>
      <c r="F115" s="187"/>
      <c r="G115" s="187"/>
      <c r="H115" s="187"/>
      <c r="I115" s="187"/>
      <c r="J115" s="188"/>
      <c r="L115" s="58"/>
      <c r="M115" s="58"/>
      <c r="N115" s="58"/>
    </row>
    <row r="116" spans="1:14" ht="15.75" x14ac:dyDescent="0.25">
      <c r="A116" s="48"/>
      <c r="B116" s="66" t="str">
        <f t="shared" si="20"/>
        <v/>
      </c>
      <c r="C116" s="66" t="str">
        <f t="shared" si="21"/>
        <v/>
      </c>
      <c r="D116" s="186"/>
      <c r="E116" s="187"/>
      <c r="F116" s="187"/>
      <c r="G116" s="187"/>
      <c r="H116" s="187"/>
      <c r="I116" s="187"/>
      <c r="J116" s="188"/>
      <c r="L116" s="58"/>
      <c r="M116" s="58"/>
      <c r="N116" s="58"/>
    </row>
    <row r="117" spans="1:14" ht="15.75" x14ac:dyDescent="0.25">
      <c r="A117" s="48"/>
      <c r="B117" s="66" t="str">
        <f t="shared" si="20"/>
        <v/>
      </c>
      <c r="C117" s="66" t="str">
        <f t="shared" si="21"/>
        <v/>
      </c>
      <c r="D117" s="186"/>
      <c r="E117" s="187"/>
      <c r="F117" s="187"/>
      <c r="G117" s="187"/>
      <c r="H117" s="187"/>
      <c r="I117" s="187"/>
      <c r="J117" s="188"/>
      <c r="L117" s="58"/>
      <c r="M117" s="58"/>
      <c r="N117" s="58"/>
    </row>
    <row r="118" spans="1:14" ht="15.75" x14ac:dyDescent="0.25">
      <c r="A118" s="48"/>
      <c r="B118" s="66" t="str">
        <f t="shared" si="20"/>
        <v/>
      </c>
      <c r="C118" s="66" t="str">
        <f t="shared" si="21"/>
        <v/>
      </c>
      <c r="D118" s="186"/>
      <c r="E118" s="187"/>
      <c r="F118" s="187"/>
      <c r="G118" s="187"/>
      <c r="H118" s="187"/>
      <c r="I118" s="187"/>
      <c r="J118" s="188"/>
      <c r="L118" s="58"/>
      <c r="M118" s="58"/>
      <c r="N118" s="58"/>
    </row>
    <row r="119" spans="1:14" ht="15.75" x14ac:dyDescent="0.25">
      <c r="A119" s="48"/>
      <c r="B119" s="66" t="str">
        <f t="shared" si="20"/>
        <v/>
      </c>
      <c r="C119" s="66" t="str">
        <f t="shared" si="21"/>
        <v/>
      </c>
      <c r="D119" s="186"/>
      <c r="E119" s="187"/>
      <c r="F119" s="187"/>
      <c r="G119" s="187"/>
      <c r="H119" s="187"/>
      <c r="I119" s="187"/>
      <c r="J119" s="188"/>
      <c r="L119" s="58"/>
      <c r="M119" s="58"/>
      <c r="N119" s="58"/>
    </row>
    <row r="120" spans="1:14" ht="15.75" x14ac:dyDescent="0.25">
      <c r="A120" s="48"/>
      <c r="B120" s="66" t="str">
        <f t="shared" si="20"/>
        <v/>
      </c>
      <c r="C120" s="66" t="str">
        <f t="shared" si="21"/>
        <v/>
      </c>
      <c r="D120" s="186"/>
      <c r="E120" s="187"/>
      <c r="F120" s="187"/>
      <c r="G120" s="187"/>
      <c r="H120" s="187"/>
      <c r="I120" s="187"/>
      <c r="J120" s="188"/>
      <c r="L120" s="58"/>
      <c r="M120" s="58"/>
      <c r="N120" s="58"/>
    </row>
    <row r="121" spans="1:14" ht="15.75" x14ac:dyDescent="0.25">
      <c r="A121" s="48"/>
      <c r="B121" s="66" t="str">
        <f t="shared" si="20"/>
        <v/>
      </c>
      <c r="C121" s="66" t="str">
        <f t="shared" si="21"/>
        <v/>
      </c>
      <c r="D121" s="186"/>
      <c r="E121" s="187"/>
      <c r="F121" s="187"/>
      <c r="G121" s="187"/>
      <c r="H121" s="187"/>
      <c r="I121" s="187"/>
      <c r="J121" s="188"/>
      <c r="L121" s="58"/>
      <c r="M121" s="58"/>
      <c r="N121" s="58"/>
    </row>
    <row r="122" spans="1:14" ht="15.75" x14ac:dyDescent="0.25">
      <c r="A122" s="48"/>
      <c r="B122" s="66" t="str">
        <f t="shared" si="20"/>
        <v/>
      </c>
      <c r="C122" s="66" t="str">
        <f t="shared" si="21"/>
        <v/>
      </c>
      <c r="D122" s="186"/>
      <c r="E122" s="187"/>
      <c r="F122" s="187"/>
      <c r="G122" s="187"/>
      <c r="H122" s="187"/>
      <c r="I122" s="187"/>
      <c r="J122" s="188"/>
      <c r="L122" s="58"/>
      <c r="M122" s="58"/>
      <c r="N122" s="58"/>
    </row>
    <row r="123" spans="1:14" ht="15.75" x14ac:dyDescent="0.25">
      <c r="A123" s="48"/>
      <c r="B123" s="66" t="str">
        <f t="shared" si="20"/>
        <v/>
      </c>
      <c r="C123" s="66" t="str">
        <f t="shared" si="21"/>
        <v/>
      </c>
      <c r="D123" s="186"/>
      <c r="E123" s="187"/>
      <c r="F123" s="187"/>
      <c r="G123" s="187"/>
      <c r="H123" s="187"/>
      <c r="I123" s="187"/>
      <c r="J123" s="188"/>
      <c r="L123" s="58"/>
      <c r="M123" s="58"/>
      <c r="N123" s="58"/>
    </row>
    <row r="124" spans="1:14" ht="15.75" x14ac:dyDescent="0.25">
      <c r="A124" s="48"/>
      <c r="B124" s="66" t="str">
        <f t="shared" si="20"/>
        <v/>
      </c>
      <c r="C124" s="66" t="str">
        <f t="shared" si="21"/>
        <v/>
      </c>
      <c r="D124" s="186"/>
      <c r="E124" s="187"/>
      <c r="F124" s="187"/>
      <c r="G124" s="187"/>
      <c r="H124" s="187"/>
      <c r="I124" s="187"/>
      <c r="J124" s="188"/>
      <c r="L124" s="58"/>
      <c r="M124" s="58"/>
      <c r="N124" s="58"/>
    </row>
    <row r="125" spans="1:14" ht="15.75" x14ac:dyDescent="0.25">
      <c r="A125" s="48"/>
      <c r="B125" s="66" t="str">
        <f t="shared" si="20"/>
        <v/>
      </c>
      <c r="C125" s="66" t="str">
        <f t="shared" si="21"/>
        <v/>
      </c>
      <c r="D125" s="186"/>
      <c r="E125" s="187"/>
      <c r="F125" s="187"/>
      <c r="G125" s="187"/>
      <c r="H125" s="187"/>
      <c r="I125" s="187"/>
      <c r="J125" s="188"/>
      <c r="L125" s="58"/>
      <c r="M125" s="58"/>
      <c r="N125" s="58"/>
    </row>
    <row r="126" spans="1:14" ht="15.75" x14ac:dyDescent="0.25">
      <c r="A126" s="48"/>
      <c r="B126" s="66" t="str">
        <f t="shared" si="20"/>
        <v/>
      </c>
      <c r="C126" s="66" t="str">
        <f t="shared" si="21"/>
        <v/>
      </c>
      <c r="D126" s="186"/>
      <c r="E126" s="187"/>
      <c r="F126" s="187"/>
      <c r="G126" s="187"/>
      <c r="H126" s="187"/>
      <c r="I126" s="187"/>
      <c r="J126" s="188"/>
      <c r="L126" s="58"/>
      <c r="M126" s="58"/>
      <c r="N126" s="58"/>
    </row>
    <row r="127" spans="1:14" ht="15.75" x14ac:dyDescent="0.25">
      <c r="A127" s="48"/>
      <c r="B127" s="66" t="str">
        <f t="shared" si="20"/>
        <v/>
      </c>
      <c r="C127" s="66" t="str">
        <f t="shared" si="21"/>
        <v/>
      </c>
      <c r="D127" s="186"/>
      <c r="E127" s="187"/>
      <c r="F127" s="187"/>
      <c r="G127" s="187"/>
      <c r="H127" s="187"/>
      <c r="I127" s="187"/>
      <c r="J127" s="188"/>
      <c r="L127" s="58"/>
      <c r="M127" s="58"/>
      <c r="N127" s="58"/>
    </row>
    <row r="128" spans="1:14" ht="15.75" x14ac:dyDescent="0.25">
      <c r="A128" s="48"/>
      <c r="B128" s="66" t="str">
        <f t="shared" si="20"/>
        <v/>
      </c>
      <c r="C128" s="66" t="str">
        <f t="shared" si="21"/>
        <v/>
      </c>
      <c r="D128" s="186"/>
      <c r="E128" s="187"/>
      <c r="F128" s="187"/>
      <c r="G128" s="187"/>
      <c r="H128" s="187"/>
      <c r="I128" s="187"/>
      <c r="J128" s="188"/>
      <c r="L128" s="58"/>
      <c r="M128" s="58"/>
      <c r="N128" s="58"/>
    </row>
    <row r="129" spans="1:14" ht="15.75" x14ac:dyDescent="0.25">
      <c r="A129" s="48"/>
      <c r="B129" s="66" t="str">
        <f t="shared" si="20"/>
        <v/>
      </c>
      <c r="C129" s="66" t="str">
        <f t="shared" si="21"/>
        <v/>
      </c>
      <c r="D129" s="186"/>
      <c r="E129" s="187"/>
      <c r="F129" s="187"/>
      <c r="G129" s="187"/>
      <c r="H129" s="187"/>
      <c r="I129" s="187"/>
      <c r="J129" s="188"/>
      <c r="L129" s="58"/>
      <c r="M129" s="58"/>
      <c r="N129" s="58"/>
    </row>
    <row r="130" spans="1:14" ht="15.75" x14ac:dyDescent="0.25">
      <c r="A130" s="48"/>
      <c r="B130" s="66" t="str">
        <f t="shared" si="20"/>
        <v/>
      </c>
      <c r="C130" s="66" t="str">
        <f t="shared" si="21"/>
        <v/>
      </c>
      <c r="D130" s="186"/>
      <c r="E130" s="187"/>
      <c r="F130" s="187"/>
      <c r="G130" s="187"/>
      <c r="H130" s="187"/>
      <c r="I130" s="187"/>
      <c r="J130" s="188"/>
      <c r="L130" s="58"/>
      <c r="M130" s="58"/>
      <c r="N130" s="58"/>
    </row>
    <row r="131" spans="1:14" ht="15.75" x14ac:dyDescent="0.25">
      <c r="A131" s="48"/>
      <c r="B131" s="66" t="str">
        <f t="shared" si="20"/>
        <v/>
      </c>
      <c r="C131" s="66" t="str">
        <f t="shared" si="21"/>
        <v/>
      </c>
      <c r="D131" s="186"/>
      <c r="E131" s="187"/>
      <c r="F131" s="187"/>
      <c r="G131" s="187"/>
      <c r="H131" s="187"/>
      <c r="I131" s="187"/>
      <c r="J131" s="188"/>
      <c r="L131" s="58"/>
      <c r="M131" s="58"/>
      <c r="N131" s="58"/>
    </row>
    <row r="132" spans="1:14" ht="15.75" x14ac:dyDescent="0.25">
      <c r="A132" s="48"/>
      <c r="B132" s="66" t="str">
        <f t="shared" si="20"/>
        <v/>
      </c>
      <c r="C132" s="66" t="str">
        <f t="shared" si="21"/>
        <v/>
      </c>
      <c r="D132" s="186"/>
      <c r="E132" s="187"/>
      <c r="F132" s="187"/>
      <c r="G132" s="187"/>
      <c r="H132" s="187"/>
      <c r="I132" s="187"/>
      <c r="J132" s="188"/>
      <c r="L132" s="58"/>
      <c r="M132" s="58"/>
      <c r="N132" s="58"/>
    </row>
    <row r="133" spans="1:14" ht="15.75" x14ac:dyDescent="0.25">
      <c r="A133" s="48"/>
      <c r="B133" s="66" t="str">
        <f t="shared" si="20"/>
        <v/>
      </c>
      <c r="C133" s="66" t="str">
        <f t="shared" si="21"/>
        <v/>
      </c>
      <c r="D133" s="186"/>
      <c r="E133" s="187"/>
      <c r="F133" s="187"/>
      <c r="G133" s="187"/>
      <c r="H133" s="187"/>
      <c r="I133" s="187"/>
      <c r="J133" s="188"/>
      <c r="L133" s="58"/>
      <c r="M133" s="58"/>
      <c r="N133" s="58"/>
    </row>
    <row r="134" spans="1:14" ht="15.75" x14ac:dyDescent="0.25">
      <c r="A134" s="48"/>
      <c r="B134" s="66" t="str">
        <f t="shared" si="20"/>
        <v/>
      </c>
      <c r="C134" s="66" t="str">
        <f t="shared" si="21"/>
        <v/>
      </c>
      <c r="D134" s="186"/>
      <c r="E134" s="187"/>
      <c r="F134" s="187"/>
      <c r="G134" s="187"/>
      <c r="H134" s="187"/>
      <c r="I134" s="187"/>
      <c r="J134" s="188"/>
      <c r="L134" s="58"/>
      <c r="M134" s="58"/>
      <c r="N134" s="58"/>
    </row>
    <row r="135" spans="1:14" ht="15.75" x14ac:dyDescent="0.25">
      <c r="A135" s="48"/>
      <c r="B135" s="66" t="str">
        <f t="shared" si="20"/>
        <v/>
      </c>
      <c r="C135" s="66" t="str">
        <f t="shared" si="21"/>
        <v/>
      </c>
      <c r="D135" s="186"/>
      <c r="E135" s="187"/>
      <c r="F135" s="187"/>
      <c r="G135" s="187"/>
      <c r="H135" s="187"/>
      <c r="I135" s="187"/>
      <c r="J135" s="188"/>
      <c r="L135" s="58"/>
      <c r="M135" s="58"/>
      <c r="N135" s="58"/>
    </row>
    <row r="136" spans="1:14" ht="15.75" x14ac:dyDescent="0.25">
      <c r="A136" s="48"/>
      <c r="B136" s="66" t="str">
        <f t="shared" si="20"/>
        <v/>
      </c>
      <c r="C136" s="66" t="str">
        <f t="shared" si="21"/>
        <v/>
      </c>
      <c r="D136" s="186"/>
      <c r="E136" s="187"/>
      <c r="F136" s="187"/>
      <c r="G136" s="187"/>
      <c r="H136" s="187"/>
      <c r="I136" s="187"/>
      <c r="J136" s="188"/>
      <c r="L136" s="58"/>
      <c r="M136" s="58"/>
      <c r="N136" s="58"/>
    </row>
    <row r="137" spans="1:14" ht="15.75" x14ac:dyDescent="0.25">
      <c r="A137" s="48"/>
      <c r="B137" s="66" t="str">
        <f t="shared" si="20"/>
        <v/>
      </c>
      <c r="C137" s="66" t="str">
        <f t="shared" si="21"/>
        <v/>
      </c>
      <c r="D137" s="186"/>
      <c r="E137" s="187"/>
      <c r="F137" s="187"/>
      <c r="G137" s="187"/>
      <c r="H137" s="187"/>
      <c r="I137" s="187"/>
      <c r="J137" s="188"/>
      <c r="L137" s="58"/>
      <c r="M137" s="58"/>
      <c r="N137" s="58"/>
    </row>
    <row r="138" spans="1:14" ht="15.75" x14ac:dyDescent="0.25">
      <c r="A138" s="48"/>
      <c r="B138" s="66" t="str">
        <f t="shared" si="20"/>
        <v/>
      </c>
      <c r="C138" s="66" t="str">
        <f t="shared" si="21"/>
        <v/>
      </c>
      <c r="D138" s="186"/>
      <c r="E138" s="187"/>
      <c r="F138" s="187"/>
      <c r="G138" s="187"/>
      <c r="H138" s="187"/>
      <c r="I138" s="187"/>
      <c r="J138" s="188"/>
      <c r="L138" s="58"/>
      <c r="M138" s="58"/>
      <c r="N138" s="58"/>
    </row>
    <row r="139" spans="1:14" ht="15.75" x14ac:dyDescent="0.25">
      <c r="A139" s="48"/>
      <c r="B139" s="66" t="str">
        <f t="shared" si="20"/>
        <v/>
      </c>
      <c r="C139" s="66" t="str">
        <f t="shared" si="21"/>
        <v/>
      </c>
      <c r="D139" s="186"/>
      <c r="E139" s="187"/>
      <c r="F139" s="187"/>
      <c r="G139" s="187"/>
      <c r="H139" s="187"/>
      <c r="I139" s="187"/>
      <c r="J139" s="188"/>
      <c r="L139" s="58"/>
      <c r="M139" s="58"/>
      <c r="N139" s="58"/>
    </row>
    <row r="140" spans="1:14" ht="15.75" x14ac:dyDescent="0.25">
      <c r="A140" s="48"/>
      <c r="B140" s="66" t="str">
        <f t="shared" si="20"/>
        <v/>
      </c>
      <c r="C140" s="66" t="str">
        <f t="shared" si="21"/>
        <v/>
      </c>
      <c r="D140" s="186"/>
      <c r="E140" s="187"/>
      <c r="F140" s="187"/>
      <c r="G140" s="187"/>
      <c r="H140" s="187"/>
      <c r="I140" s="187"/>
      <c r="J140" s="188"/>
      <c r="L140" s="58"/>
      <c r="M140" s="58"/>
      <c r="N140" s="58"/>
    </row>
    <row r="141" spans="1:14" ht="15.75" x14ac:dyDescent="0.25">
      <c r="A141" s="48"/>
      <c r="B141" s="66" t="str">
        <f t="shared" si="20"/>
        <v/>
      </c>
      <c r="C141" s="66" t="str">
        <f t="shared" si="21"/>
        <v/>
      </c>
      <c r="D141" s="186"/>
      <c r="E141" s="187"/>
      <c r="F141" s="187"/>
      <c r="G141" s="187"/>
      <c r="H141" s="187"/>
      <c r="I141" s="187"/>
      <c r="J141" s="188"/>
      <c r="L141" s="58"/>
      <c r="M141" s="58"/>
      <c r="N141" s="58"/>
    </row>
    <row r="142" spans="1:14" ht="15.75" x14ac:dyDescent="0.25">
      <c r="A142" s="48"/>
      <c r="B142" s="66" t="str">
        <f t="shared" si="20"/>
        <v/>
      </c>
      <c r="C142" s="66" t="str">
        <f t="shared" si="21"/>
        <v/>
      </c>
      <c r="D142" s="186"/>
      <c r="E142" s="187"/>
      <c r="F142" s="187"/>
      <c r="G142" s="187"/>
      <c r="H142" s="187"/>
      <c r="I142" s="187"/>
      <c r="J142" s="188"/>
      <c r="L142" s="58"/>
      <c r="M142" s="58"/>
      <c r="N142" s="58"/>
    </row>
  </sheetData>
  <sheetProtection sheet="1" objects="1" scenarios="1"/>
  <mergeCells count="154">
    <mergeCell ref="D142:J142"/>
    <mergeCell ref="D136:J136"/>
    <mergeCell ref="D137:J137"/>
    <mergeCell ref="D138:J138"/>
    <mergeCell ref="D139:J139"/>
    <mergeCell ref="D140:J140"/>
    <mergeCell ref="D141:J141"/>
    <mergeCell ref="D130:J130"/>
    <mergeCell ref="D131:J131"/>
    <mergeCell ref="D132:J132"/>
    <mergeCell ref="D133:J133"/>
    <mergeCell ref="D134:J134"/>
    <mergeCell ref="D135:J135"/>
    <mergeCell ref="D124:J124"/>
    <mergeCell ref="D125:J125"/>
    <mergeCell ref="D126:J126"/>
    <mergeCell ref="D127:J127"/>
    <mergeCell ref="D128:J128"/>
    <mergeCell ref="D129:J129"/>
    <mergeCell ref="D118:J118"/>
    <mergeCell ref="D119:J119"/>
    <mergeCell ref="D120:J120"/>
    <mergeCell ref="D121:J121"/>
    <mergeCell ref="D122:J122"/>
    <mergeCell ref="D123:J123"/>
    <mergeCell ref="D112:J112"/>
    <mergeCell ref="D113:J113"/>
    <mergeCell ref="D114:J114"/>
    <mergeCell ref="D115:J115"/>
    <mergeCell ref="D116:J116"/>
    <mergeCell ref="D117:J117"/>
    <mergeCell ref="D106:J106"/>
    <mergeCell ref="D107:J107"/>
    <mergeCell ref="D108:J108"/>
    <mergeCell ref="D109:J109"/>
    <mergeCell ref="D110:J110"/>
    <mergeCell ref="D111:J111"/>
    <mergeCell ref="P97:T97"/>
    <mergeCell ref="A101:N101"/>
    <mergeCell ref="D102:J102"/>
    <mergeCell ref="D103:J103"/>
    <mergeCell ref="D104:J104"/>
    <mergeCell ref="D105:J105"/>
    <mergeCell ref="P91:T91"/>
    <mergeCell ref="P92:T92"/>
    <mergeCell ref="P93:T93"/>
    <mergeCell ref="P94:T94"/>
    <mergeCell ref="P95:T95"/>
    <mergeCell ref="P96:T96"/>
    <mergeCell ref="P85:T85"/>
    <mergeCell ref="P86:T86"/>
    <mergeCell ref="P87:T87"/>
    <mergeCell ref="P88:T88"/>
    <mergeCell ref="P89:T89"/>
    <mergeCell ref="P90:T90"/>
    <mergeCell ref="P79:T79"/>
    <mergeCell ref="P80:T80"/>
    <mergeCell ref="P81:T81"/>
    <mergeCell ref="P82:T82"/>
    <mergeCell ref="P83:T83"/>
    <mergeCell ref="P84:T84"/>
    <mergeCell ref="P73:T73"/>
    <mergeCell ref="P74:T74"/>
    <mergeCell ref="P75:T75"/>
    <mergeCell ref="P76:T76"/>
    <mergeCell ref="P77:T77"/>
    <mergeCell ref="P78:T78"/>
    <mergeCell ref="P67:T67"/>
    <mergeCell ref="P68:T68"/>
    <mergeCell ref="P69:T69"/>
    <mergeCell ref="P70:T70"/>
    <mergeCell ref="P71:T71"/>
    <mergeCell ref="P72:T72"/>
    <mergeCell ref="S61:T61"/>
    <mergeCell ref="S62:T62"/>
    <mergeCell ref="A65:T65"/>
    <mergeCell ref="P66:T66"/>
    <mergeCell ref="S55:T55"/>
    <mergeCell ref="S56:T56"/>
    <mergeCell ref="S57:T57"/>
    <mergeCell ref="S58:T58"/>
    <mergeCell ref="S59:T59"/>
    <mergeCell ref="S60:T60"/>
    <mergeCell ref="S49:T49"/>
    <mergeCell ref="S50:T50"/>
    <mergeCell ref="S51:T51"/>
    <mergeCell ref="S52:T52"/>
    <mergeCell ref="S53:T53"/>
    <mergeCell ref="S54:T54"/>
    <mergeCell ref="S43:T43"/>
    <mergeCell ref="S44:T44"/>
    <mergeCell ref="S45:T45"/>
    <mergeCell ref="S46:T46"/>
    <mergeCell ref="S47:T47"/>
    <mergeCell ref="S48:T48"/>
    <mergeCell ref="S37:T37"/>
    <mergeCell ref="S38:T38"/>
    <mergeCell ref="S39:T39"/>
    <mergeCell ref="S40:T40"/>
    <mergeCell ref="S41:T41"/>
    <mergeCell ref="S42:T42"/>
    <mergeCell ref="S31:T31"/>
    <mergeCell ref="S32:T32"/>
    <mergeCell ref="S33:T33"/>
    <mergeCell ref="S34:T34"/>
    <mergeCell ref="S35:T35"/>
    <mergeCell ref="S36:T36"/>
    <mergeCell ref="D26:J26"/>
    <mergeCell ref="R26:T26"/>
    <mergeCell ref="D27:J27"/>
    <mergeCell ref="R27:T27"/>
    <mergeCell ref="A30:T30"/>
    <mergeCell ref="D23:J23"/>
    <mergeCell ref="R23:T23"/>
    <mergeCell ref="D24:J24"/>
    <mergeCell ref="R24:T24"/>
    <mergeCell ref="D25:J25"/>
    <mergeCell ref="R25:T25"/>
    <mergeCell ref="D20:J20"/>
    <mergeCell ref="R20:T20"/>
    <mergeCell ref="D21:J21"/>
    <mergeCell ref="R21:T21"/>
    <mergeCell ref="D22:J22"/>
    <mergeCell ref="R22:T22"/>
    <mergeCell ref="D17:J17"/>
    <mergeCell ref="R17:T17"/>
    <mergeCell ref="D18:J18"/>
    <mergeCell ref="R18:T18"/>
    <mergeCell ref="D19:J19"/>
    <mergeCell ref="R19:T19"/>
    <mergeCell ref="D14:J14"/>
    <mergeCell ref="R14:T14"/>
    <mergeCell ref="D15:J15"/>
    <mergeCell ref="R15:T15"/>
    <mergeCell ref="D16:J16"/>
    <mergeCell ref="R16:T16"/>
    <mergeCell ref="R11:T11"/>
    <mergeCell ref="D12:J12"/>
    <mergeCell ref="R12:T12"/>
    <mergeCell ref="D13:J13"/>
    <mergeCell ref="R13:T13"/>
    <mergeCell ref="D8:J8"/>
    <mergeCell ref="R8:T8"/>
    <mergeCell ref="D9:J9"/>
    <mergeCell ref="R9:T9"/>
    <mergeCell ref="D11:J11"/>
    <mergeCell ref="R10:T10"/>
    <mergeCell ref="A1:T1"/>
    <mergeCell ref="A3:T3"/>
    <mergeCell ref="A4:T4"/>
    <mergeCell ref="A6:T6"/>
    <mergeCell ref="D7:J7"/>
    <mergeCell ref="R7:T7"/>
    <mergeCell ref="D10:J10"/>
  </mergeCells>
  <conditionalFormatting sqref="O32">
    <cfRule type="cellIs" dxfId="45" priority="22" stopIfTrue="1" operator="equal">
      <formula>"No Estimate Type in Activity Table"</formula>
    </cfRule>
    <cfRule type="expression" dxfId="44" priority="23">
      <formula>LEN(TRIM(O32))&gt;0</formula>
    </cfRule>
  </conditionalFormatting>
  <conditionalFormatting sqref="C32 L103:N142 C67:E97 C103:C142">
    <cfRule type="cellIs" dxfId="43" priority="20" stopIfTrue="1" operator="equal">
      <formula>"Enter an Activity Name in the Activity Table"</formula>
    </cfRule>
  </conditionalFormatting>
  <conditionalFormatting sqref="C32 C67:E97">
    <cfRule type="expression" dxfId="42" priority="21">
      <formula>LEN(TRIM(C32))&gt;0</formula>
    </cfRule>
  </conditionalFormatting>
  <conditionalFormatting sqref="L67">
    <cfRule type="cellIs" dxfId="41" priority="18" stopIfTrue="1" operator="equal">
      <formula>"No Estimate Type in Activity Table"</formula>
    </cfRule>
    <cfRule type="expression" dxfId="40" priority="19">
      <formula>LEN(TRIM(L67))&gt;0</formula>
    </cfRule>
  </conditionalFormatting>
  <conditionalFormatting sqref="H32:H62">
    <cfRule type="cellIs" dxfId="39" priority="16" stopIfTrue="1" operator="equal">
      <formula>"Resource ID is not valid"</formula>
    </cfRule>
    <cfRule type="expression" dxfId="38" priority="17">
      <formula>LEN(TRIM(H32))&gt;0</formula>
    </cfRule>
  </conditionalFormatting>
  <conditionalFormatting sqref="B32">
    <cfRule type="cellIs" dxfId="37" priority="14" stopIfTrue="1" operator="equal">
      <formula>"Enter an Activity Name in the Activity Table"</formula>
    </cfRule>
  </conditionalFormatting>
  <conditionalFormatting sqref="B32">
    <cfRule type="expression" dxfId="36" priority="15">
      <formula>LEN(TRIM(B32))&gt;0</formula>
    </cfRule>
  </conditionalFormatting>
  <conditionalFormatting sqref="C33:C62">
    <cfRule type="cellIs" dxfId="35" priority="12" stopIfTrue="1" operator="equal">
      <formula>"Enter an Activity Name in the Activity Table"</formula>
    </cfRule>
  </conditionalFormatting>
  <conditionalFormatting sqref="C33:C62">
    <cfRule type="expression" dxfId="34" priority="13">
      <formula>LEN(TRIM(C33))&gt;0</formula>
    </cfRule>
  </conditionalFormatting>
  <conditionalFormatting sqref="B33:B62">
    <cfRule type="cellIs" dxfId="33" priority="10" stopIfTrue="1" operator="equal">
      <formula>"Enter an Activity Name in the Activity Table"</formula>
    </cfRule>
  </conditionalFormatting>
  <conditionalFormatting sqref="B33:B62">
    <cfRule type="expression" dxfId="32" priority="11">
      <formula>LEN(TRIM(B33))&gt;0</formula>
    </cfRule>
  </conditionalFormatting>
  <conditionalFormatting sqref="B67:B97">
    <cfRule type="cellIs" dxfId="31" priority="8" stopIfTrue="1" operator="equal">
      <formula>"Enter an Activity Name in the Activity Table"</formula>
    </cfRule>
  </conditionalFormatting>
  <conditionalFormatting sqref="B67:B97">
    <cfRule type="expression" dxfId="30" priority="9">
      <formula>LEN(TRIM(B67))&gt;0</formula>
    </cfRule>
  </conditionalFormatting>
  <conditionalFormatting sqref="L68:L97">
    <cfRule type="cellIs" dxfId="29" priority="6" stopIfTrue="1" operator="equal">
      <formula>"No Estimate Type in Activity Table"</formula>
    </cfRule>
    <cfRule type="expression" dxfId="28" priority="7">
      <formula>LEN(TRIM(L68))&gt;0</formula>
    </cfRule>
  </conditionalFormatting>
  <conditionalFormatting sqref="O33:O62">
    <cfRule type="cellIs" dxfId="27" priority="4" stopIfTrue="1" operator="equal">
      <formula>"No Estimate Type in Activity Table"</formula>
    </cfRule>
    <cfRule type="expression" dxfId="26" priority="5">
      <formula>LEN(TRIM(O33))&gt;0</formula>
    </cfRule>
  </conditionalFormatting>
  <conditionalFormatting sqref="B103:B142">
    <cfRule type="cellIs" dxfId="25" priority="2" stopIfTrue="1" operator="equal">
      <formula>"Enter an Activity Name in the Activity Table"</formula>
    </cfRule>
  </conditionalFormatting>
  <conditionalFormatting sqref="B103:B142">
    <cfRule type="expression" dxfId="24" priority="3">
      <formula>LEN(TRIM(B103))&gt;0</formula>
    </cfRule>
  </conditionalFormatting>
  <conditionalFormatting sqref="C103:C142">
    <cfRule type="expression" dxfId="23" priority="1">
      <formula>LEN(TRIM(C103))&gt;0</formula>
    </cfRule>
  </conditionalFormatting>
  <dataValidations count="16">
    <dataValidation type="list" allowBlank="1" showInputMessage="1" showErrorMessage="1" prompt="Choose from list" sqref="A67:A97 A103:A142">
      <formula1>ActivityNumPrelim</formula1>
    </dataValidation>
    <dataValidation type="list" allowBlank="1" showInputMessage="1" showErrorMessage="1" prompt="Choose from list (prefix required)" sqref="F32:F62">
      <formula1>OFFSET(ResourceLaborSuffixHeader,MATCH($E32,ResourceLaborPrefix,0),0,COUNTIF(ResourceLaborPrefix,$E32),1)</formula1>
    </dataValidation>
    <dataValidation type="list" allowBlank="1" showInputMessage="1" showErrorMessage="1" error="Stop typing, use pull-down list" prompt="Choose from list" sqref="L8:L27">
      <formula1>ContingencyLists</formula1>
    </dataValidation>
    <dataValidation type="decimal" operator="greaterThanOrEqual" allowBlank="1" showDropDown="1" showInputMessage="1" showErrorMessage="1" sqref="J67:J97">
      <formula1>0</formula1>
    </dataValidation>
    <dataValidation operator="greaterThanOrEqual" allowBlank="1" showInputMessage="1" showErrorMessage="1" sqref="L67:L97"/>
    <dataValidation type="list" allowBlank="1" showInputMessage="1" showErrorMessage="1" prompt="Choose from list" sqref="F67:F97">
      <formula1>ResourceMSName</formula1>
    </dataValidation>
    <dataValidation type="list" allowBlank="1" showInputMessage="1" showErrorMessage="1" prompt="Choose from list" sqref="N8:N27">
      <formula1>AlternateFunding</formula1>
    </dataValidation>
    <dataValidation type="list" allowBlank="1" showInputMessage="1" showErrorMessage="1" sqref="N28">
      <formula1>SourceDocumentNum</formula1>
    </dataValidation>
    <dataValidation allowBlank="1" showDropDown="1" showInputMessage="1" showErrorMessage="1" sqref="H32:I62 K67:K97"/>
    <dataValidation type="list" allowBlank="1" showDropDown="1" showInputMessage="1" showErrorMessage="1" sqref="E32:E62">
      <formula1>ResourceLaborPrefixUnique</formula1>
    </dataValidation>
    <dataValidation type="list" allowBlank="1" showInputMessage="1" showErrorMessage="1" sqref="O28:P28 A32:A62">
      <formula1>ActivityNumPrelim</formula1>
    </dataValidation>
    <dataValidation type="list" allowBlank="1" showInputMessage="1" showErrorMessage="1" prompt="Choose from list" sqref="D32:D62">
      <formula1>ResourceLaborPrefixUnique</formula1>
    </dataValidation>
    <dataValidation type="list" allowBlank="1" showInputMessage="1" showErrorMessage="1" sqref="P29:Q29">
      <formula1>$A$8:$A$27</formula1>
    </dataValidation>
    <dataValidation type="list" allowBlank="1" showInputMessage="1" showErrorMessage="1" sqref="L28">
      <formula1>ContingencyLists</formula1>
    </dataValidation>
    <dataValidation type="decimal" operator="greaterThanOrEqual" allowBlank="1" showInputMessage="1" showErrorMessage="1" sqref="J32:J62">
      <formula1>0</formula1>
    </dataValidation>
    <dataValidation allowBlank="1" showInputMessage="1" showErrorMessage="1" errorTitle="Invalid Data" error="Select Data from the pull-down menu by clicking on this cell and then clicking on the down arrow on the lower right side of the cell." sqref="N67:N97 O32:O62"/>
  </dataValidations>
  <pageMargins left="0.7" right="0.7" top="0.75" bottom="0.75" header="0.3" footer="0.3"/>
  <pageSetup paperSize="17"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T142"/>
  <sheetViews>
    <sheetView zoomScaleNormal="100" workbookViewId="0">
      <selection sqref="A1:T1"/>
    </sheetView>
  </sheetViews>
  <sheetFormatPr defaultColWidth="8.85546875" defaultRowHeight="15" x14ac:dyDescent="0.25"/>
  <cols>
    <col min="1" max="1" width="15.85546875" customWidth="1"/>
    <col min="2" max="2" width="11.85546875" customWidth="1"/>
    <col min="3" max="3" width="32.28515625" customWidth="1"/>
    <col min="4" max="4" width="29.140625" customWidth="1"/>
    <col min="5" max="5" width="0.140625" hidden="1" customWidth="1"/>
    <col min="6" max="6" width="24.28515625" customWidth="1"/>
    <col min="7" max="7" width="17.42578125" hidden="1" customWidth="1"/>
    <col min="8" max="8" width="24.28515625" customWidth="1"/>
    <col min="9" max="9" width="25.85546875" hidden="1" customWidth="1"/>
    <col min="10" max="10" width="24.42578125" customWidth="1"/>
    <col min="11" max="11" width="13.7109375" hidden="1" customWidth="1"/>
    <col min="12" max="12" width="27.7109375" customWidth="1"/>
    <col min="13" max="13" width="15" hidden="1" customWidth="1"/>
    <col min="14" max="14" width="24.140625" customWidth="1"/>
    <col min="15" max="15" width="40.7109375" customWidth="1"/>
    <col min="16" max="16" width="28.140625" customWidth="1"/>
    <col min="17" max="17" width="23.42578125" customWidth="1"/>
    <col min="18" max="18" width="27" customWidth="1"/>
    <col min="19" max="19" width="74.42578125" customWidth="1"/>
  </cols>
  <sheetData>
    <row r="1" spans="1:20" s="1" customFormat="1" ht="23.25" x14ac:dyDescent="0.35">
      <c r="A1" s="165" t="str">
        <f>CONCATENATE("Implementation for ",  CoverSheet!D11)</f>
        <v>Implementation for Instrumentation: Wall Current Monitors</v>
      </c>
      <c r="B1" s="166"/>
      <c r="C1" s="166"/>
      <c r="D1" s="166"/>
      <c r="E1" s="166"/>
      <c r="F1" s="166"/>
      <c r="G1" s="166"/>
      <c r="H1" s="166"/>
      <c r="I1" s="166"/>
      <c r="J1" s="166"/>
      <c r="K1" s="166"/>
      <c r="L1" s="166"/>
      <c r="M1" s="166"/>
      <c r="N1" s="166"/>
      <c r="O1" s="166"/>
      <c r="P1" s="146"/>
      <c r="Q1" s="146"/>
      <c r="R1" s="146"/>
      <c r="S1" s="146"/>
      <c r="T1" s="146"/>
    </row>
    <row r="3" spans="1:20" ht="21" x14ac:dyDescent="0.35">
      <c r="A3" s="163" t="s">
        <v>98</v>
      </c>
      <c r="B3" s="163"/>
      <c r="C3" s="163"/>
      <c r="D3" s="163"/>
      <c r="E3" s="163"/>
      <c r="F3" s="163"/>
      <c r="G3" s="163"/>
      <c r="H3" s="163"/>
      <c r="I3" s="163"/>
      <c r="J3" s="163"/>
      <c r="K3" s="163"/>
      <c r="L3" s="163"/>
      <c r="M3" s="163"/>
      <c r="N3" s="163"/>
      <c r="O3" s="163"/>
      <c r="P3" s="164"/>
      <c r="Q3" s="164"/>
      <c r="R3" s="164"/>
      <c r="S3" s="164"/>
      <c r="T3" s="164"/>
    </row>
    <row r="4" spans="1:20" ht="99" customHeight="1" x14ac:dyDescent="0.25">
      <c r="A4" s="140" t="s">
        <v>1160</v>
      </c>
      <c r="B4" s="140"/>
      <c r="C4" s="181"/>
      <c r="D4" s="181"/>
      <c r="E4" s="181"/>
      <c r="F4" s="181"/>
      <c r="G4" s="181"/>
      <c r="H4" s="181"/>
      <c r="I4" s="181"/>
      <c r="J4" s="181"/>
      <c r="K4" s="181"/>
      <c r="L4" s="181"/>
      <c r="M4" s="181"/>
      <c r="N4" s="181"/>
      <c r="O4" s="181"/>
      <c r="P4" s="182"/>
      <c r="Q4" s="182"/>
      <c r="R4" s="182"/>
      <c r="S4" s="182"/>
      <c r="T4" s="182"/>
    </row>
    <row r="6" spans="1:20" ht="33" customHeight="1" x14ac:dyDescent="0.25">
      <c r="A6" s="170" t="s">
        <v>267</v>
      </c>
      <c r="B6" s="170"/>
      <c r="C6" s="170"/>
      <c r="D6" s="170"/>
      <c r="E6" s="170"/>
      <c r="F6" s="170"/>
      <c r="G6" s="170"/>
      <c r="H6" s="171"/>
      <c r="I6" s="171"/>
      <c r="J6" s="171"/>
      <c r="K6" s="171"/>
      <c r="L6" s="171"/>
      <c r="M6" s="171"/>
      <c r="N6" s="171"/>
      <c r="O6" s="171"/>
      <c r="P6" s="164"/>
      <c r="Q6" s="164"/>
      <c r="R6" s="164"/>
      <c r="S6" s="164"/>
      <c r="T6" s="164"/>
    </row>
    <row r="7" spans="1:20" ht="59.25" customHeight="1" x14ac:dyDescent="0.25">
      <c r="A7" s="77" t="s">
        <v>265</v>
      </c>
      <c r="B7" s="77" t="s">
        <v>1053</v>
      </c>
      <c r="C7" s="78" t="s">
        <v>206</v>
      </c>
      <c r="D7" s="172" t="s">
        <v>266</v>
      </c>
      <c r="E7" s="173"/>
      <c r="F7" s="173"/>
      <c r="G7" s="173"/>
      <c r="H7" s="173"/>
      <c r="I7" s="173"/>
      <c r="J7" s="174"/>
      <c r="K7" s="78" t="s">
        <v>189</v>
      </c>
      <c r="L7" s="60" t="s">
        <v>133</v>
      </c>
      <c r="M7" s="78" t="s">
        <v>189</v>
      </c>
      <c r="N7" s="79" t="s">
        <v>851</v>
      </c>
      <c r="O7" s="89" t="s">
        <v>405</v>
      </c>
      <c r="P7" s="90" t="s">
        <v>841</v>
      </c>
      <c r="Q7" s="134" t="s">
        <v>1052</v>
      </c>
      <c r="R7" s="175" t="s">
        <v>207</v>
      </c>
      <c r="S7" s="176"/>
      <c r="T7" s="177"/>
    </row>
    <row r="8" spans="1:20" ht="35.1" customHeight="1" x14ac:dyDescent="0.25">
      <c r="A8" s="112">
        <v>500</v>
      </c>
      <c r="B8" s="6"/>
      <c r="C8" t="s">
        <v>1075</v>
      </c>
      <c r="D8" s="207" t="s">
        <v>1155</v>
      </c>
      <c r="E8" s="207"/>
      <c r="F8" s="207"/>
      <c r="G8" s="207"/>
      <c r="H8" s="207"/>
      <c r="I8" s="207"/>
      <c r="J8" s="207"/>
      <c r="L8" s="61" t="s">
        <v>309</v>
      </c>
      <c r="P8" s="91" t="s">
        <v>1101</v>
      </c>
      <c r="Q8" s="6">
        <v>88</v>
      </c>
      <c r="R8" s="206" t="s">
        <v>1114</v>
      </c>
      <c r="S8" s="206"/>
      <c r="T8" s="206"/>
    </row>
    <row r="9" spans="1:20" ht="35.1" customHeight="1" x14ac:dyDescent="0.25">
      <c r="A9" s="112">
        <f>A8+10</f>
        <v>510</v>
      </c>
      <c r="B9" s="6"/>
      <c r="C9" s="136" t="s">
        <v>1120</v>
      </c>
      <c r="D9" s="205" t="s">
        <v>1121</v>
      </c>
      <c r="E9" s="205"/>
      <c r="F9" s="205"/>
      <c r="G9" s="205"/>
      <c r="H9" s="205"/>
      <c r="I9" s="205"/>
      <c r="J9" s="205"/>
      <c r="K9" s="137"/>
      <c r="L9" s="61" t="s">
        <v>309</v>
      </c>
      <c r="M9" s="101"/>
      <c r="N9" s="29"/>
      <c r="O9" s="29"/>
      <c r="P9" s="138" t="s">
        <v>1101</v>
      </c>
      <c r="Q9" s="6">
        <v>44</v>
      </c>
      <c r="R9" s="179" t="s">
        <v>1122</v>
      </c>
      <c r="S9" s="179"/>
      <c r="T9" s="180"/>
    </row>
    <row r="10" spans="1:20" ht="35.1" customHeight="1" x14ac:dyDescent="0.25">
      <c r="A10" s="112">
        <f t="shared" ref="A10:A27" si="0">A9+10</f>
        <v>520</v>
      </c>
      <c r="B10" s="6"/>
      <c r="C10" t="s">
        <v>1118</v>
      </c>
      <c r="D10" s="207" t="s">
        <v>1119</v>
      </c>
      <c r="E10" s="207"/>
      <c r="F10" s="207"/>
      <c r="G10" s="207"/>
      <c r="H10" s="207"/>
      <c r="I10" s="207"/>
      <c r="J10" s="207"/>
      <c r="L10" s="61" t="s">
        <v>309</v>
      </c>
      <c r="P10" s="139">
        <v>510</v>
      </c>
      <c r="Q10" s="6">
        <v>44</v>
      </c>
      <c r="R10" s="206" t="s">
        <v>1123</v>
      </c>
      <c r="S10" s="206"/>
      <c r="T10" s="206"/>
    </row>
    <row r="11" spans="1:20" ht="35.1" customHeight="1" x14ac:dyDescent="0.25">
      <c r="A11" s="112">
        <f t="shared" si="0"/>
        <v>530</v>
      </c>
      <c r="B11" s="6"/>
      <c r="C11" s="136" t="s">
        <v>1080</v>
      </c>
      <c r="D11" s="205" t="s">
        <v>1156</v>
      </c>
      <c r="E11" s="205"/>
      <c r="F11" s="205"/>
      <c r="G11" s="205"/>
      <c r="H11" s="205"/>
      <c r="I11" s="205"/>
      <c r="J11" s="205"/>
      <c r="K11" s="137"/>
      <c r="L11" s="61" t="s">
        <v>309</v>
      </c>
      <c r="M11" s="101"/>
      <c r="N11" s="29"/>
      <c r="O11" s="29"/>
      <c r="P11" s="138" t="s">
        <v>1101</v>
      </c>
      <c r="Q11" s="6">
        <v>20</v>
      </c>
      <c r="R11" s="179" t="s">
        <v>1096</v>
      </c>
      <c r="S11" s="179"/>
      <c r="T11" s="180"/>
    </row>
    <row r="12" spans="1:20" ht="35.1" customHeight="1" x14ac:dyDescent="0.25">
      <c r="A12" s="112">
        <f t="shared" si="0"/>
        <v>540</v>
      </c>
      <c r="B12" s="6"/>
      <c r="C12" s="136" t="s">
        <v>1083</v>
      </c>
      <c r="D12" s="205" t="s">
        <v>1086</v>
      </c>
      <c r="E12" s="205"/>
      <c r="F12" s="205"/>
      <c r="G12" s="205"/>
      <c r="H12" s="205"/>
      <c r="I12" s="205"/>
      <c r="J12" s="205"/>
      <c r="K12" s="137"/>
      <c r="L12" s="61" t="s">
        <v>309</v>
      </c>
      <c r="M12" s="101"/>
      <c r="N12" s="29"/>
      <c r="O12" s="29"/>
      <c r="P12" s="138" t="s">
        <v>1101</v>
      </c>
      <c r="Q12" s="6">
        <v>44</v>
      </c>
      <c r="R12" s="179" t="s">
        <v>1097</v>
      </c>
      <c r="S12" s="208"/>
      <c r="T12" s="209"/>
    </row>
    <row r="13" spans="1:20" ht="35.1" customHeight="1" x14ac:dyDescent="0.25">
      <c r="A13" s="112">
        <f t="shared" si="0"/>
        <v>550</v>
      </c>
      <c r="B13" s="6"/>
      <c r="C13" s="136" t="s">
        <v>1074</v>
      </c>
      <c r="D13" s="205" t="s">
        <v>1157</v>
      </c>
      <c r="E13" s="205"/>
      <c r="F13" s="205"/>
      <c r="G13" s="205"/>
      <c r="H13" s="205"/>
      <c r="I13" s="205"/>
      <c r="J13" s="205"/>
      <c r="K13" s="137"/>
      <c r="L13" s="61" t="s">
        <v>309</v>
      </c>
      <c r="M13" s="101"/>
      <c r="N13" s="29"/>
      <c r="O13" s="29"/>
      <c r="P13" s="138">
        <v>510</v>
      </c>
      <c r="Q13" s="6">
        <v>44</v>
      </c>
      <c r="R13" s="179" t="s">
        <v>1098</v>
      </c>
      <c r="S13" s="208"/>
      <c r="T13" s="209"/>
    </row>
    <row r="14" spans="1:20" ht="35.1" customHeight="1" x14ac:dyDescent="0.25">
      <c r="A14" s="112">
        <f t="shared" si="0"/>
        <v>560</v>
      </c>
      <c r="B14" s="6"/>
      <c r="C14" s="135" t="s">
        <v>1084</v>
      </c>
      <c r="D14" s="205" t="s">
        <v>1158</v>
      </c>
      <c r="E14" s="205"/>
      <c r="F14" s="205"/>
      <c r="G14" s="205"/>
      <c r="H14" s="205"/>
      <c r="I14" s="205"/>
      <c r="J14" s="205"/>
      <c r="K14" s="137"/>
      <c r="L14" s="61" t="s">
        <v>309</v>
      </c>
      <c r="M14" s="101"/>
      <c r="N14" s="29"/>
      <c r="O14" s="29"/>
      <c r="P14" s="138">
        <v>530</v>
      </c>
      <c r="Q14" s="6">
        <v>44</v>
      </c>
      <c r="R14" s="179" t="s">
        <v>1099</v>
      </c>
      <c r="S14" s="208"/>
      <c r="T14" s="209"/>
    </row>
    <row r="15" spans="1:20" ht="35.1" customHeight="1" x14ac:dyDescent="0.25">
      <c r="A15" s="112">
        <f t="shared" si="0"/>
        <v>570</v>
      </c>
      <c r="B15" s="6"/>
      <c r="C15" s="136" t="s">
        <v>1087</v>
      </c>
      <c r="D15" s="205" t="s">
        <v>1159</v>
      </c>
      <c r="E15" s="205"/>
      <c r="F15" s="205"/>
      <c r="G15" s="205"/>
      <c r="H15" s="205"/>
      <c r="I15" s="205"/>
      <c r="J15" s="205"/>
      <c r="K15" s="137"/>
      <c r="L15" s="61" t="s">
        <v>309</v>
      </c>
      <c r="M15" s="101"/>
      <c r="N15" s="29"/>
      <c r="O15" s="29"/>
      <c r="P15" s="138" t="s">
        <v>1115</v>
      </c>
      <c r="Q15" s="6">
        <v>44</v>
      </c>
      <c r="R15" s="179" t="s">
        <v>1100</v>
      </c>
      <c r="S15" s="208"/>
      <c r="T15" s="209"/>
    </row>
    <row r="16" spans="1:20" ht="35.1" hidden="1" customHeight="1" x14ac:dyDescent="0.25">
      <c r="A16" s="112">
        <f t="shared" si="0"/>
        <v>580</v>
      </c>
      <c r="B16" s="6"/>
      <c r="C16" s="61"/>
      <c r="D16" s="167"/>
      <c r="E16" s="168"/>
      <c r="F16" s="168"/>
      <c r="G16" s="168"/>
      <c r="H16" s="168"/>
      <c r="I16" s="168"/>
      <c r="J16" s="169"/>
      <c r="K16" s="65"/>
      <c r="L16" s="61"/>
      <c r="M16" s="101"/>
      <c r="N16" s="29"/>
      <c r="O16" s="29"/>
      <c r="P16" s="91"/>
      <c r="Q16" s="130"/>
      <c r="R16" s="178"/>
      <c r="S16" s="179"/>
      <c r="T16" s="180"/>
    </row>
    <row r="17" spans="1:20" ht="35.1" hidden="1" customHeight="1" x14ac:dyDescent="0.25">
      <c r="A17" s="112">
        <f t="shared" si="0"/>
        <v>590</v>
      </c>
      <c r="B17" s="6"/>
      <c r="C17" s="61"/>
      <c r="D17" s="167"/>
      <c r="E17" s="168"/>
      <c r="F17" s="168"/>
      <c r="G17" s="168"/>
      <c r="H17" s="168"/>
      <c r="I17" s="168"/>
      <c r="J17" s="169"/>
      <c r="K17" s="65"/>
      <c r="L17" s="61"/>
      <c r="M17" s="101"/>
      <c r="N17" s="29"/>
      <c r="O17" s="29"/>
      <c r="P17" s="91"/>
      <c r="Q17" s="130"/>
      <c r="R17" s="178"/>
      <c r="S17" s="179"/>
      <c r="T17" s="180"/>
    </row>
    <row r="18" spans="1:20" ht="35.1" hidden="1" customHeight="1" x14ac:dyDescent="0.25">
      <c r="A18" s="112">
        <f t="shared" si="0"/>
        <v>600</v>
      </c>
      <c r="B18" s="6"/>
      <c r="C18" s="61"/>
      <c r="D18" s="167"/>
      <c r="E18" s="168"/>
      <c r="F18" s="168"/>
      <c r="G18" s="168"/>
      <c r="H18" s="168"/>
      <c r="I18" s="168"/>
      <c r="J18" s="169"/>
      <c r="K18" s="65"/>
      <c r="L18" s="61"/>
      <c r="M18" s="101"/>
      <c r="N18" s="29"/>
      <c r="O18" s="29"/>
      <c r="P18" s="91"/>
      <c r="Q18" s="130"/>
      <c r="R18" s="178"/>
      <c r="S18" s="179"/>
      <c r="T18" s="180"/>
    </row>
    <row r="19" spans="1:20" ht="35.1" hidden="1" customHeight="1" x14ac:dyDescent="0.25">
      <c r="A19" s="112">
        <f t="shared" si="0"/>
        <v>610</v>
      </c>
      <c r="B19" s="6"/>
      <c r="C19" s="61"/>
      <c r="D19" s="167"/>
      <c r="E19" s="168"/>
      <c r="F19" s="168"/>
      <c r="G19" s="168"/>
      <c r="H19" s="168"/>
      <c r="I19" s="168"/>
      <c r="J19" s="169"/>
      <c r="K19" s="65"/>
      <c r="L19" s="61"/>
      <c r="M19" s="101"/>
      <c r="N19" s="29"/>
      <c r="O19" s="29"/>
      <c r="P19" s="91"/>
      <c r="Q19" s="130"/>
      <c r="R19" s="178"/>
      <c r="S19" s="179"/>
      <c r="T19" s="180"/>
    </row>
    <row r="20" spans="1:20" ht="35.1" hidden="1" customHeight="1" x14ac:dyDescent="0.25">
      <c r="A20" s="112">
        <f t="shared" si="0"/>
        <v>620</v>
      </c>
      <c r="B20" s="6"/>
      <c r="C20" s="61"/>
      <c r="D20" s="167"/>
      <c r="E20" s="168"/>
      <c r="F20" s="168"/>
      <c r="G20" s="168"/>
      <c r="H20" s="168"/>
      <c r="I20" s="168"/>
      <c r="J20" s="169"/>
      <c r="K20" s="65"/>
      <c r="L20" s="61"/>
      <c r="M20" s="101"/>
      <c r="N20" s="29"/>
      <c r="O20" s="29"/>
      <c r="P20" s="91"/>
      <c r="Q20" s="130"/>
      <c r="R20" s="178"/>
      <c r="S20" s="179"/>
      <c r="T20" s="180"/>
    </row>
    <row r="21" spans="1:20" ht="35.1" hidden="1" customHeight="1" x14ac:dyDescent="0.25">
      <c r="A21" s="112">
        <f t="shared" si="0"/>
        <v>630</v>
      </c>
      <c r="B21" s="6"/>
      <c r="C21" s="61"/>
      <c r="D21" s="167"/>
      <c r="E21" s="168"/>
      <c r="F21" s="168"/>
      <c r="G21" s="168"/>
      <c r="H21" s="168"/>
      <c r="I21" s="168"/>
      <c r="J21" s="169"/>
      <c r="K21" s="65"/>
      <c r="L21" s="61"/>
      <c r="M21" s="101"/>
      <c r="N21" s="29"/>
      <c r="O21" s="29"/>
      <c r="P21" s="91"/>
      <c r="Q21" s="130"/>
      <c r="R21" s="178"/>
      <c r="S21" s="179"/>
      <c r="T21" s="180"/>
    </row>
    <row r="22" spans="1:20" ht="35.1" hidden="1" customHeight="1" x14ac:dyDescent="0.25">
      <c r="A22" s="112">
        <f t="shared" si="0"/>
        <v>640</v>
      </c>
      <c r="B22" s="6"/>
      <c r="C22" s="61"/>
      <c r="D22" s="167"/>
      <c r="E22" s="168"/>
      <c r="F22" s="168"/>
      <c r="G22" s="168"/>
      <c r="H22" s="168"/>
      <c r="I22" s="168"/>
      <c r="J22" s="169"/>
      <c r="K22" s="65"/>
      <c r="L22" s="61"/>
      <c r="M22" s="101"/>
      <c r="N22" s="29"/>
      <c r="O22" s="29"/>
      <c r="P22" s="91"/>
      <c r="Q22" s="130"/>
      <c r="R22" s="178"/>
      <c r="S22" s="179"/>
      <c r="T22" s="180"/>
    </row>
    <row r="23" spans="1:20" ht="35.1" hidden="1" customHeight="1" x14ac:dyDescent="0.25">
      <c r="A23" s="112">
        <f t="shared" si="0"/>
        <v>650</v>
      </c>
      <c r="B23" s="6"/>
      <c r="C23" s="61"/>
      <c r="D23" s="167"/>
      <c r="E23" s="168"/>
      <c r="F23" s="168"/>
      <c r="G23" s="168"/>
      <c r="H23" s="168"/>
      <c r="I23" s="168"/>
      <c r="J23" s="169"/>
      <c r="K23" s="65"/>
      <c r="L23" s="61"/>
      <c r="M23" s="101"/>
      <c r="N23" s="29"/>
      <c r="O23" s="29"/>
      <c r="P23" s="91"/>
      <c r="Q23" s="130"/>
      <c r="R23" s="178"/>
      <c r="S23" s="179"/>
      <c r="T23" s="180"/>
    </row>
    <row r="24" spans="1:20" ht="35.1" hidden="1" customHeight="1" x14ac:dyDescent="0.25">
      <c r="A24" s="112">
        <f t="shared" si="0"/>
        <v>660</v>
      </c>
      <c r="B24" s="6"/>
      <c r="C24" s="61"/>
      <c r="D24" s="167"/>
      <c r="E24" s="168"/>
      <c r="F24" s="168"/>
      <c r="G24" s="168"/>
      <c r="H24" s="168"/>
      <c r="I24" s="168"/>
      <c r="J24" s="169"/>
      <c r="K24" s="65"/>
      <c r="L24" s="61"/>
      <c r="M24" s="101"/>
      <c r="N24" s="29"/>
      <c r="O24" s="29"/>
      <c r="P24" s="91"/>
      <c r="Q24" s="130"/>
      <c r="R24" s="178"/>
      <c r="S24" s="179"/>
      <c r="T24" s="180"/>
    </row>
    <row r="25" spans="1:20" ht="35.1" hidden="1" customHeight="1" x14ac:dyDescent="0.25">
      <c r="A25" s="112">
        <f t="shared" si="0"/>
        <v>670</v>
      </c>
      <c r="B25" s="6"/>
      <c r="C25" s="61"/>
      <c r="D25" s="167"/>
      <c r="E25" s="168"/>
      <c r="F25" s="168"/>
      <c r="G25" s="168"/>
      <c r="H25" s="168"/>
      <c r="I25" s="168"/>
      <c r="J25" s="169"/>
      <c r="K25" s="65"/>
      <c r="L25" s="61"/>
      <c r="M25" s="101"/>
      <c r="N25" s="29"/>
      <c r="O25" s="29"/>
      <c r="P25" s="91"/>
      <c r="Q25" s="130"/>
      <c r="R25" s="178"/>
      <c r="S25" s="179"/>
      <c r="T25" s="180"/>
    </row>
    <row r="26" spans="1:20" ht="35.1" hidden="1" customHeight="1" x14ac:dyDescent="0.25">
      <c r="A26" s="112">
        <f t="shared" si="0"/>
        <v>680</v>
      </c>
      <c r="B26" s="6"/>
      <c r="C26" s="61"/>
      <c r="D26" s="167"/>
      <c r="E26" s="168"/>
      <c r="F26" s="168"/>
      <c r="G26" s="168"/>
      <c r="H26" s="168"/>
      <c r="I26" s="168"/>
      <c r="J26" s="169"/>
      <c r="K26" s="65"/>
      <c r="L26" s="61"/>
      <c r="M26" s="101"/>
      <c r="N26" s="29"/>
      <c r="O26" s="29"/>
      <c r="P26" s="91"/>
      <c r="Q26" s="130"/>
      <c r="R26" s="178"/>
      <c r="S26" s="179"/>
      <c r="T26" s="180"/>
    </row>
    <row r="27" spans="1:20" ht="35.1" hidden="1" customHeight="1" x14ac:dyDescent="0.25">
      <c r="A27" s="112">
        <f t="shared" si="0"/>
        <v>690</v>
      </c>
      <c r="B27" s="6"/>
      <c r="C27" s="61"/>
      <c r="D27" s="167"/>
      <c r="E27" s="168"/>
      <c r="F27" s="168"/>
      <c r="G27" s="168"/>
      <c r="H27" s="168"/>
      <c r="I27" s="168"/>
      <c r="J27" s="169"/>
      <c r="K27" s="65"/>
      <c r="L27" s="61"/>
      <c r="M27" s="101"/>
      <c r="N27" s="29"/>
      <c r="O27" s="29"/>
      <c r="P27" s="91"/>
      <c r="Q27" s="130"/>
      <c r="R27" s="178"/>
      <c r="S27" s="179"/>
      <c r="T27" s="180"/>
    </row>
    <row r="28" spans="1:20" hidden="1" x14ac:dyDescent="0.25">
      <c r="A28" s="59" t="s">
        <v>247</v>
      </c>
      <c r="B28" s="59"/>
      <c r="C28" s="74"/>
      <c r="D28" s="74"/>
      <c r="E28" s="74"/>
      <c r="F28" s="74"/>
      <c r="G28" s="74"/>
      <c r="H28" s="74"/>
      <c r="I28" s="74"/>
      <c r="J28" s="74"/>
      <c r="K28" s="75"/>
      <c r="L28" s="74"/>
      <c r="M28" s="75"/>
      <c r="N28" s="129"/>
      <c r="O28" s="129"/>
      <c r="P28" s="129"/>
      <c r="Q28" s="76"/>
      <c r="R28" s="76"/>
      <c r="S28" s="76"/>
    </row>
    <row r="29" spans="1:20" ht="33.75" customHeight="1" x14ac:dyDescent="0.25">
      <c r="A29" s="59"/>
      <c r="B29" s="59"/>
    </row>
    <row r="30" spans="1:20" ht="50.1" customHeight="1" x14ac:dyDescent="0.25">
      <c r="A30" s="189" t="s">
        <v>1013</v>
      </c>
      <c r="B30" s="189"/>
      <c r="C30" s="171"/>
      <c r="D30" s="171"/>
      <c r="E30" s="171"/>
      <c r="F30" s="171"/>
      <c r="G30" s="171"/>
      <c r="H30" s="171"/>
      <c r="I30" s="171"/>
      <c r="J30" s="171"/>
      <c r="K30" s="171"/>
      <c r="L30" s="171"/>
      <c r="M30" s="171"/>
      <c r="N30" s="171"/>
      <c r="O30" s="171"/>
      <c r="P30" s="171"/>
      <c r="Q30" s="164"/>
      <c r="R30" s="164"/>
      <c r="S30" s="164"/>
      <c r="T30" s="164"/>
    </row>
    <row r="31" spans="1:20" ht="45" customHeight="1" x14ac:dyDescent="0.25">
      <c r="A31" s="131" t="s">
        <v>243</v>
      </c>
      <c r="B31" s="131" t="s">
        <v>1053</v>
      </c>
      <c r="C31" s="131" t="s">
        <v>206</v>
      </c>
      <c r="D31" s="131" t="s">
        <v>209</v>
      </c>
      <c r="E31" s="63" t="s">
        <v>273</v>
      </c>
      <c r="F31" s="131" t="s">
        <v>324</v>
      </c>
      <c r="G31" s="63" t="s">
        <v>273</v>
      </c>
      <c r="H31" s="131" t="s">
        <v>244</v>
      </c>
      <c r="I31" s="63" t="s">
        <v>188</v>
      </c>
      <c r="J31" s="131" t="s">
        <v>0</v>
      </c>
      <c r="K31" s="63" t="s">
        <v>273</v>
      </c>
      <c r="L31" s="131" t="s">
        <v>1067</v>
      </c>
      <c r="M31" s="63" t="s">
        <v>188</v>
      </c>
      <c r="N31" s="131" t="s">
        <v>842</v>
      </c>
      <c r="O31" s="131" t="s">
        <v>325</v>
      </c>
      <c r="P31" s="131" t="s">
        <v>138</v>
      </c>
      <c r="Q31" s="131" t="s">
        <v>139</v>
      </c>
      <c r="R31" s="119" t="s">
        <v>1065</v>
      </c>
      <c r="S31" s="190" t="s">
        <v>190</v>
      </c>
      <c r="T31" s="191"/>
    </row>
    <row r="32" spans="1:20" ht="15.95" customHeight="1" x14ac:dyDescent="0.25">
      <c r="A32" s="48">
        <v>500</v>
      </c>
      <c r="B32" s="66" t="str">
        <f>IF(ISNUMBER($A32), IF(VLOOKUP($A32,$A$8:$C$27,2)&lt;&gt;"",VLOOKUP($A32,$A$8:$C$27,2),"TBD"),"")</f>
        <v>TBD</v>
      </c>
      <c r="C32" s="66" t="str">
        <f>IF(ISNUMBER($A32), IF(VLOOKUP($A32,$A$8:$C$27,3)&lt;&gt;"",VLOOKUP($A32,$A$8:$C$27,3),"Enter an Activity Name in the Activity Table"),"")</f>
        <v>Project Oversight</v>
      </c>
      <c r="D32" s="55" t="s">
        <v>197</v>
      </c>
      <c r="E32" s="67" t="str">
        <f ca="1">IF(INDIRECT(CONCATENATE("D",ROW()),TRUE) &lt;&gt; 0, INDIRECT(CONCATENATE("D",ROW()),TRUE), "")</f>
        <v>FNAD</v>
      </c>
      <c r="F32" s="56" t="s">
        <v>1106</v>
      </c>
      <c r="G32" s="67" t="str">
        <f ca="1">IF(INDIRECT(CONCATENATE("F",ROW()),TRUE) &lt;&gt; 0, INDIRECT(CONCATENATE("F",ROW()),TRUE), "")</f>
        <v>ELEC_DESIGN_SR</v>
      </c>
      <c r="H32" s="57" t="str">
        <f t="shared" ref="H32:H62" ca="1" si="1">IF(OR($E32&lt;&gt;"",$G32&lt;&gt;""),IF(COUNTIF(ResourceLaborName,CONCATENATE($E32,"_",$G32)),CONCATENATE($E32,"_",$G32),"Resource ID is not valid"),"")</f>
        <v>FNAD_ELEC_DESIGN_SR</v>
      </c>
      <c r="I32" s="72"/>
      <c r="J32" s="7">
        <v>20</v>
      </c>
      <c r="K32" s="68">
        <f ca="1">IF(INDIRECT(CONCATENATE("J",ROW()),TRUE) &lt;&gt; 0, INDIRECT(CONCATENATE("J",ROW()),TRUE), "")</f>
        <v>20</v>
      </c>
      <c r="L32" s="40">
        <f t="shared" ref="L32:L62" ca="1" si="2">IF(AND($H32&lt;&gt;"",$K32&lt;&gt;""),VLOOKUP($H32,ResourceLaborTable,8),"")</f>
        <v>203</v>
      </c>
      <c r="M32" s="47"/>
      <c r="N32" s="41">
        <f ca="1">IF(AND($J32&lt;&gt;"",$L32&lt;&gt;""),$J32*$L32/1000,"")</f>
        <v>4.0599999999999996</v>
      </c>
      <c r="O32" s="57" t="str">
        <f ca="1">IF(AND($A32&lt;&gt;"",$K32&lt;&gt;""),IF(VLOOKUP($A32,$A$8:$M$27,12)&lt;&gt;"",VLOOKUP($A32,$A$8:$M$27,12),"No Estimate Type in Activity Table"),"")</f>
        <v>Engineering Estimate III (50%)</v>
      </c>
      <c r="P32" s="3">
        <f t="shared" ref="P32:P62" ca="1" si="3">IF(AND($O32&lt;&gt;"",$O32&lt;&gt;"No Estimate Type in Activity Table"),INDEX(ContingencyTable,MATCH($O32,ContingencyLists,0),2),"")</f>
        <v>0.5</v>
      </c>
      <c r="Q32" s="4">
        <f ca="1">IF(AND(ISNUMBER($J32),ISNUMBER($P32)), $J32*(1+$P32),"")</f>
        <v>30</v>
      </c>
      <c r="R32" s="42">
        <f ca="1">IF(AND(ISNUMBER($N32),ISNUMBER($P32)), $N32*(1+$P32),"")</f>
        <v>6.09</v>
      </c>
      <c r="S32" s="140"/>
      <c r="T32" s="164"/>
    </row>
    <row r="33" spans="1:20" ht="15.95" customHeight="1" x14ac:dyDescent="0.25">
      <c r="A33" s="48">
        <v>500</v>
      </c>
      <c r="B33" s="66" t="str">
        <f t="shared" ref="B33:B62" si="4">IF(ISNUMBER($A33), IF(VLOOKUP($A33,$A$8:$C$27,2)&lt;&gt;"",VLOOKUP($A33,$A$8:$C$27,2),"TBD"),"")</f>
        <v>TBD</v>
      </c>
      <c r="C33" s="66" t="str">
        <f t="shared" ref="C33:C62" si="5">IF(ISNUMBER($A33), IF(VLOOKUP($A33,$A$8:$C$27,3)&lt;&gt;"",VLOOKUP($A33,$A$8:$C$27,3),"Enter an Activity Name in the Activity Table"),"")</f>
        <v>Project Oversight</v>
      </c>
      <c r="D33" s="55" t="s">
        <v>197</v>
      </c>
      <c r="E33" s="67" t="str">
        <f t="shared" ref="E33:E62" ca="1" si="6">IF(INDIRECT(CONCATENATE("D",ROW()),TRUE) &lt;&gt; 0, INDIRECT(CONCATENATE("D",ROW()),TRUE), "")</f>
        <v>FNAD</v>
      </c>
      <c r="F33" s="56" t="s">
        <v>1137</v>
      </c>
      <c r="G33" s="67" t="str">
        <f t="shared" ref="G33:G62" ca="1" si="7">IF(INDIRECT(CONCATENATE("F",ROW()),TRUE) &lt;&gt; 0, INDIRECT(CONCATENATE("F",ROW()),TRUE), "")</f>
        <v>ENGNRING_PHYST</v>
      </c>
      <c r="H33" s="57" t="str">
        <f t="shared" ca="1" si="1"/>
        <v>FNAD_ENGNRING_PHYST</v>
      </c>
      <c r="I33" s="72"/>
      <c r="J33" s="7">
        <v>20</v>
      </c>
      <c r="K33" s="68">
        <f t="shared" ref="K33:K62" ca="1" si="8">IF(INDIRECT(CONCATENATE("J",ROW()),TRUE) &lt;&gt; 0, INDIRECT(CONCATENATE("J",ROW()),TRUE), "")</f>
        <v>20</v>
      </c>
      <c r="L33" s="40">
        <f t="shared" ca="1" si="2"/>
        <v>177</v>
      </c>
      <c r="M33" s="47"/>
      <c r="N33" s="41">
        <f t="shared" ref="N33:N62" ca="1" si="9">IF(AND($J33&lt;&gt;"",$L33&lt;&gt;""),$J33*$L33/1000,"")</f>
        <v>3.54</v>
      </c>
      <c r="O33" s="57" t="str">
        <f t="shared" ref="O33:O62" ca="1" si="10">IF(AND($A33&lt;&gt;"",$K33&lt;&gt;""),IF(VLOOKUP($A33,$A$8:$M$27,12)&lt;&gt;"",VLOOKUP($A33,$A$8:$M$27,12),"No Estimate Type in Activity Table"),"")</f>
        <v>Engineering Estimate III (50%)</v>
      </c>
      <c r="P33" s="3">
        <f t="shared" ca="1" si="3"/>
        <v>0.5</v>
      </c>
      <c r="Q33" s="4">
        <f t="shared" ref="Q33:Q62" ca="1" si="11">IF(AND(ISNUMBER($J33),ISNUMBER($P33)), $J33*(1+$P33),"")</f>
        <v>30</v>
      </c>
      <c r="R33" s="42">
        <f t="shared" ref="R33:R62" ca="1" si="12">IF(AND(ISNUMBER($N33),ISNUMBER($P33)), $N33*(1+$P33),"")</f>
        <v>5.3100000000000005</v>
      </c>
    </row>
    <row r="34" spans="1:20" ht="15.95" customHeight="1" x14ac:dyDescent="0.25">
      <c r="A34" s="48">
        <v>510</v>
      </c>
      <c r="B34" s="66" t="str">
        <f t="shared" si="4"/>
        <v>TBD</v>
      </c>
      <c r="C34" s="66" t="str">
        <f t="shared" si="5"/>
        <v>Procure Wall Current Monitors</v>
      </c>
      <c r="D34" s="55" t="s">
        <v>197</v>
      </c>
      <c r="E34" s="67" t="str">
        <f t="shared" ca="1" si="6"/>
        <v>FNAD</v>
      </c>
      <c r="F34" s="56" t="s">
        <v>1116</v>
      </c>
      <c r="G34" s="67" t="str">
        <f t="shared" ca="1" si="7"/>
        <v>ELEC_TECH</v>
      </c>
      <c r="H34" s="57" t="str">
        <f t="shared" ca="1" si="1"/>
        <v>FNAD_ELEC_TECH</v>
      </c>
      <c r="I34" s="72"/>
      <c r="J34" s="7">
        <v>60</v>
      </c>
      <c r="K34" s="68">
        <f t="shared" ca="1" si="8"/>
        <v>60</v>
      </c>
      <c r="L34" s="40">
        <f t="shared" ca="1" si="2"/>
        <v>102</v>
      </c>
      <c r="M34" s="47"/>
      <c r="N34" s="41">
        <f t="shared" ca="1" si="9"/>
        <v>6.12</v>
      </c>
      <c r="O34" s="57" t="str">
        <f t="shared" ca="1" si="10"/>
        <v>Engineering Estimate III (50%)</v>
      </c>
      <c r="P34" s="3">
        <f t="shared" ca="1" si="3"/>
        <v>0.5</v>
      </c>
      <c r="Q34" s="4">
        <f t="shared" ca="1" si="11"/>
        <v>90</v>
      </c>
      <c r="R34" s="42">
        <f t="shared" ca="1" si="12"/>
        <v>9.18</v>
      </c>
      <c r="S34" s="140"/>
      <c r="T34" s="164"/>
    </row>
    <row r="35" spans="1:20" ht="15.95" customHeight="1" x14ac:dyDescent="0.25">
      <c r="A35" s="48">
        <v>520</v>
      </c>
      <c r="B35" s="66" t="str">
        <f t="shared" si="4"/>
        <v>TBD</v>
      </c>
      <c r="C35" s="66" t="str">
        <f t="shared" si="5"/>
        <v>Assemble Wall Current Monitors</v>
      </c>
      <c r="D35" s="55" t="s">
        <v>197</v>
      </c>
      <c r="E35" s="67" t="str">
        <f t="shared" ca="1" si="6"/>
        <v>FNAD</v>
      </c>
      <c r="F35" s="56" t="s">
        <v>1116</v>
      </c>
      <c r="G35" s="67" t="str">
        <f t="shared" ca="1" si="7"/>
        <v>ELEC_TECH</v>
      </c>
      <c r="H35" s="57" t="str">
        <f t="shared" ca="1" si="1"/>
        <v>FNAD_ELEC_TECH</v>
      </c>
      <c r="I35" s="72"/>
      <c r="J35" s="7">
        <v>80</v>
      </c>
      <c r="K35" s="68">
        <f t="shared" ca="1" si="8"/>
        <v>80</v>
      </c>
      <c r="L35" s="40">
        <f t="shared" ca="1" si="2"/>
        <v>102</v>
      </c>
      <c r="M35" s="47"/>
      <c r="N35" s="41">
        <f t="shared" ca="1" si="9"/>
        <v>8.16</v>
      </c>
      <c r="O35" s="57" t="str">
        <f t="shared" ca="1" si="10"/>
        <v>Engineering Estimate III (50%)</v>
      </c>
      <c r="P35" s="3">
        <f t="shared" ca="1" si="3"/>
        <v>0.5</v>
      </c>
      <c r="Q35" s="4">
        <f t="shared" ca="1" si="11"/>
        <v>120</v>
      </c>
      <c r="R35" s="42">
        <f t="shared" ca="1" si="12"/>
        <v>12.24</v>
      </c>
      <c r="S35" s="140" t="s">
        <v>1117</v>
      </c>
      <c r="T35" s="164"/>
    </row>
    <row r="36" spans="1:20" ht="15.95" customHeight="1" x14ac:dyDescent="0.25">
      <c r="A36" s="48">
        <v>540</v>
      </c>
      <c r="B36" s="66" t="str">
        <f t="shared" si="4"/>
        <v>TBD</v>
      </c>
      <c r="C36" s="66" t="str">
        <f t="shared" si="5"/>
        <v>Build Readout Electronics</v>
      </c>
      <c r="D36" s="55" t="s">
        <v>197</v>
      </c>
      <c r="E36" s="67" t="str">
        <f t="shared" ca="1" si="6"/>
        <v>FNAD</v>
      </c>
      <c r="F36" s="56" t="s">
        <v>1108</v>
      </c>
      <c r="G36" s="67" t="str">
        <f t="shared" ca="1" si="7"/>
        <v>ELEC_DESIGN_EN</v>
      </c>
      <c r="H36" s="57" t="str">
        <f t="shared" ca="1" si="1"/>
        <v>FNAD_ELEC_DESIGN_EN</v>
      </c>
      <c r="I36" s="72"/>
      <c r="J36" s="7">
        <v>40</v>
      </c>
      <c r="K36" s="68">
        <f t="shared" ca="1" si="8"/>
        <v>40</v>
      </c>
      <c r="L36" s="40">
        <f t="shared" ca="1" si="2"/>
        <v>162</v>
      </c>
      <c r="M36" s="47"/>
      <c r="N36" s="41">
        <f t="shared" ca="1" si="9"/>
        <v>6.48</v>
      </c>
      <c r="O36" s="57" t="str">
        <f t="shared" ca="1" si="10"/>
        <v>Engineering Estimate III (50%)</v>
      </c>
      <c r="P36" s="3">
        <f t="shared" ca="1" si="3"/>
        <v>0.5</v>
      </c>
      <c r="Q36" s="4">
        <f t="shared" ca="1" si="11"/>
        <v>60</v>
      </c>
      <c r="R36" s="42">
        <f t="shared" ca="1" si="12"/>
        <v>9.7200000000000006</v>
      </c>
      <c r="S36" s="140"/>
      <c r="T36" s="164"/>
    </row>
    <row r="37" spans="1:20" ht="15.95" customHeight="1" x14ac:dyDescent="0.25">
      <c r="A37" s="48">
        <v>540</v>
      </c>
      <c r="B37" s="66" t="str">
        <f t="shared" si="4"/>
        <v>TBD</v>
      </c>
      <c r="C37" s="66" t="str">
        <f t="shared" si="5"/>
        <v>Build Readout Electronics</v>
      </c>
      <c r="D37" s="55" t="s">
        <v>197</v>
      </c>
      <c r="E37" s="67" t="str">
        <f t="shared" ca="1" si="6"/>
        <v>FNAD</v>
      </c>
      <c r="F37" s="56" t="s">
        <v>1116</v>
      </c>
      <c r="G37" s="67" t="str">
        <f t="shared" ca="1" si="7"/>
        <v>ELEC_TECH</v>
      </c>
      <c r="H37" s="57" t="str">
        <f t="shared" ca="1" si="1"/>
        <v>FNAD_ELEC_TECH</v>
      </c>
      <c r="I37" s="72"/>
      <c r="J37" s="7">
        <v>80</v>
      </c>
      <c r="K37" s="68">
        <f t="shared" ca="1" si="8"/>
        <v>80</v>
      </c>
      <c r="L37" s="40">
        <f t="shared" ca="1" si="2"/>
        <v>102</v>
      </c>
      <c r="M37" s="47"/>
      <c r="N37" s="41">
        <f t="shared" ca="1" si="9"/>
        <v>8.16</v>
      </c>
      <c r="O37" s="57" t="str">
        <f t="shared" ca="1" si="10"/>
        <v>Engineering Estimate III (50%)</v>
      </c>
      <c r="P37" s="3">
        <f t="shared" ca="1" si="3"/>
        <v>0.5</v>
      </c>
      <c r="Q37" s="4">
        <f t="shared" ca="1" si="11"/>
        <v>120</v>
      </c>
      <c r="R37" s="42">
        <f t="shared" ca="1" si="12"/>
        <v>12.24</v>
      </c>
      <c r="S37" s="140"/>
      <c r="T37" s="164"/>
    </row>
    <row r="38" spans="1:20" ht="15.95" customHeight="1" x14ac:dyDescent="0.25">
      <c r="A38" s="48">
        <v>550</v>
      </c>
      <c r="B38" s="66" t="str">
        <f t="shared" si="4"/>
        <v>TBD</v>
      </c>
      <c r="C38" s="66" t="str">
        <f t="shared" si="5"/>
        <v>install Wall Current Monitors</v>
      </c>
      <c r="D38" s="55" t="s">
        <v>204</v>
      </c>
      <c r="E38" s="67" t="str">
        <f t="shared" ca="1" si="6"/>
        <v>FNTD</v>
      </c>
      <c r="F38" s="56" t="s">
        <v>1124</v>
      </c>
      <c r="G38" s="67" t="str">
        <f t="shared" ca="1" si="7"/>
        <v>MECH_ASMBY_TECH</v>
      </c>
      <c r="H38" s="57" t="str">
        <f t="shared" ca="1" si="1"/>
        <v>FNTD_MECH_ASMBY_TECH</v>
      </c>
      <c r="I38" s="72"/>
      <c r="J38" s="7">
        <v>40</v>
      </c>
      <c r="K38" s="68">
        <f t="shared" ca="1" si="8"/>
        <v>40</v>
      </c>
      <c r="L38" s="40">
        <f t="shared" ca="1" si="2"/>
        <v>96</v>
      </c>
      <c r="M38" s="47"/>
      <c r="N38" s="41">
        <f t="shared" ca="1" si="9"/>
        <v>3.84</v>
      </c>
      <c r="O38" s="57" t="str">
        <f t="shared" ca="1" si="10"/>
        <v>Engineering Estimate III (50%)</v>
      </c>
      <c r="P38" s="3">
        <f t="shared" ca="1" si="3"/>
        <v>0.5</v>
      </c>
      <c r="Q38" s="4">
        <f t="shared" ca="1" si="11"/>
        <v>60</v>
      </c>
      <c r="R38" s="42">
        <f t="shared" ca="1" si="12"/>
        <v>5.76</v>
      </c>
      <c r="S38" s="140"/>
      <c r="T38" s="164"/>
    </row>
    <row r="39" spans="1:20" ht="15.95" customHeight="1" x14ac:dyDescent="0.25">
      <c r="A39" s="48">
        <v>550</v>
      </c>
      <c r="B39" s="66" t="str">
        <f t="shared" si="4"/>
        <v>TBD</v>
      </c>
      <c r="C39" s="66" t="str">
        <f t="shared" si="5"/>
        <v>install Wall Current Monitors</v>
      </c>
      <c r="D39" s="55" t="s">
        <v>197</v>
      </c>
      <c r="E39" s="67" t="str">
        <f t="shared" ca="1" si="6"/>
        <v>FNAD</v>
      </c>
      <c r="F39" s="56" t="s">
        <v>1125</v>
      </c>
      <c r="G39" s="67" t="str">
        <f t="shared" ca="1" si="7"/>
        <v>MECH_SYSTM_TECH</v>
      </c>
      <c r="H39" s="57" t="str">
        <f t="shared" ca="1" si="1"/>
        <v>FNAD_MECH_SYSTM_TECH</v>
      </c>
      <c r="I39" s="72"/>
      <c r="J39" s="7">
        <v>16</v>
      </c>
      <c r="K39" s="68">
        <f t="shared" ca="1" si="8"/>
        <v>16</v>
      </c>
      <c r="L39" s="40">
        <f t="shared" ca="1" si="2"/>
        <v>87</v>
      </c>
      <c r="M39" s="47"/>
      <c r="N39" s="41">
        <f t="shared" ca="1" si="9"/>
        <v>1.3919999999999999</v>
      </c>
      <c r="O39" s="57" t="str">
        <f t="shared" ca="1" si="10"/>
        <v>Engineering Estimate III (50%)</v>
      </c>
      <c r="P39" s="3">
        <f t="shared" ca="1" si="3"/>
        <v>0.5</v>
      </c>
      <c r="Q39" s="4">
        <f t="shared" ca="1" si="11"/>
        <v>24</v>
      </c>
      <c r="R39" s="42">
        <f t="shared" ca="1" si="12"/>
        <v>2.0880000000000001</v>
      </c>
      <c r="S39" s="140" t="s">
        <v>1126</v>
      </c>
      <c r="T39" s="164"/>
    </row>
    <row r="40" spans="1:20" ht="15.95" customHeight="1" x14ac:dyDescent="0.25">
      <c r="A40" s="48">
        <v>550</v>
      </c>
      <c r="B40" s="66" t="str">
        <f t="shared" si="4"/>
        <v>TBD</v>
      </c>
      <c r="C40" s="66" t="str">
        <f t="shared" si="5"/>
        <v>install Wall Current Monitors</v>
      </c>
      <c r="D40" s="55" t="s">
        <v>197</v>
      </c>
      <c r="E40" s="67" t="str">
        <f t="shared" ca="1" si="6"/>
        <v>FNAD</v>
      </c>
      <c r="F40" s="56" t="s">
        <v>1116</v>
      </c>
      <c r="G40" s="67" t="str">
        <f t="shared" ca="1" si="7"/>
        <v>ELEC_TECH</v>
      </c>
      <c r="H40" s="57" t="str">
        <f t="shared" ca="1" si="1"/>
        <v>FNAD_ELEC_TECH</v>
      </c>
      <c r="I40" s="72"/>
      <c r="J40" s="7">
        <v>8</v>
      </c>
      <c r="K40" s="68">
        <f t="shared" ca="1" si="8"/>
        <v>8</v>
      </c>
      <c r="L40" s="40">
        <f t="shared" ca="1" si="2"/>
        <v>102</v>
      </c>
      <c r="M40" s="47"/>
      <c r="N40" s="41">
        <f t="shared" ca="1" si="9"/>
        <v>0.81599999999999995</v>
      </c>
      <c r="O40" s="57" t="str">
        <f t="shared" ca="1" si="10"/>
        <v>Engineering Estimate III (50%)</v>
      </c>
      <c r="P40" s="3">
        <f t="shared" ca="1" si="3"/>
        <v>0.5</v>
      </c>
      <c r="Q40" s="4">
        <f t="shared" ca="1" si="11"/>
        <v>12</v>
      </c>
      <c r="R40" s="42">
        <f t="shared" ca="1" si="12"/>
        <v>1.224</v>
      </c>
      <c r="S40" s="140"/>
      <c r="T40" s="164"/>
    </row>
    <row r="41" spans="1:20" ht="15.95" customHeight="1" x14ac:dyDescent="0.25">
      <c r="A41" s="48">
        <v>560</v>
      </c>
      <c r="B41" s="66" t="str">
        <f t="shared" si="4"/>
        <v>TBD</v>
      </c>
      <c r="C41" s="66" t="str">
        <f t="shared" si="5"/>
        <v>Install Front End</v>
      </c>
      <c r="D41" s="55" t="s">
        <v>197</v>
      </c>
      <c r="E41" s="67" t="str">
        <f t="shared" ca="1" si="6"/>
        <v>FNAD</v>
      </c>
      <c r="F41" s="56" t="s">
        <v>1116</v>
      </c>
      <c r="G41" s="67" t="str">
        <f t="shared" ca="1" si="7"/>
        <v>ELEC_TECH</v>
      </c>
      <c r="H41" s="57" t="str">
        <f t="shared" ca="1" si="1"/>
        <v>FNAD_ELEC_TECH</v>
      </c>
      <c r="I41" s="72"/>
      <c r="J41" s="7">
        <v>32</v>
      </c>
      <c r="K41" s="68">
        <f t="shared" ca="1" si="8"/>
        <v>32</v>
      </c>
      <c r="L41" s="40">
        <f t="shared" ca="1" si="2"/>
        <v>102</v>
      </c>
      <c r="M41" s="47"/>
      <c r="N41" s="41">
        <f t="shared" ca="1" si="9"/>
        <v>3.2639999999999998</v>
      </c>
      <c r="O41" s="57" t="str">
        <f t="shared" ca="1" si="10"/>
        <v>Engineering Estimate III (50%)</v>
      </c>
      <c r="P41" s="3">
        <f t="shared" ca="1" si="3"/>
        <v>0.5</v>
      </c>
      <c r="Q41" s="4">
        <f t="shared" ca="1" si="11"/>
        <v>48</v>
      </c>
      <c r="R41" s="42">
        <f t="shared" ca="1" si="12"/>
        <v>4.8959999999999999</v>
      </c>
      <c r="S41" s="140"/>
      <c r="T41" s="164"/>
    </row>
    <row r="42" spans="1:20" ht="15.95" customHeight="1" x14ac:dyDescent="0.25">
      <c r="A42" s="48">
        <v>570</v>
      </c>
      <c r="B42" s="66" t="str">
        <f t="shared" si="4"/>
        <v>TBD</v>
      </c>
      <c r="C42" s="66" t="str">
        <f t="shared" si="5"/>
        <v>Finalize Control Software</v>
      </c>
      <c r="D42" s="55" t="s">
        <v>197</v>
      </c>
      <c r="E42" s="67" t="str">
        <f t="shared" ca="1" si="6"/>
        <v>FNAD</v>
      </c>
      <c r="F42" s="56" t="s">
        <v>1109</v>
      </c>
      <c r="G42" s="67" t="str">
        <f t="shared" ca="1" si="7"/>
        <v>CTRL_SYSTM_EN</v>
      </c>
      <c r="H42" s="57" t="str">
        <f t="shared" ca="1" si="1"/>
        <v>FNAD_CTRL_SYSTM_EN</v>
      </c>
      <c r="I42" s="72"/>
      <c r="J42" s="7">
        <v>40</v>
      </c>
      <c r="K42" s="68">
        <f t="shared" ca="1" si="8"/>
        <v>40</v>
      </c>
      <c r="L42" s="40">
        <f t="shared" ca="1" si="2"/>
        <v>171</v>
      </c>
      <c r="M42" s="47"/>
      <c r="N42" s="41">
        <f t="shared" ca="1" si="9"/>
        <v>6.84</v>
      </c>
      <c r="O42" s="57" t="str">
        <f t="shared" ca="1" si="10"/>
        <v>Engineering Estimate III (50%)</v>
      </c>
      <c r="P42" s="3">
        <f t="shared" ca="1" si="3"/>
        <v>0.5</v>
      </c>
      <c r="Q42" s="4">
        <f t="shared" ca="1" si="11"/>
        <v>60</v>
      </c>
      <c r="R42" s="42">
        <f t="shared" ca="1" si="12"/>
        <v>10.26</v>
      </c>
      <c r="S42" s="140"/>
      <c r="T42" s="164"/>
    </row>
    <row r="43" spans="1:20" ht="15.95" hidden="1" customHeight="1" x14ac:dyDescent="0.25">
      <c r="A43" s="48"/>
      <c r="B43" s="66" t="str">
        <f t="shared" si="4"/>
        <v/>
      </c>
      <c r="C43" s="66" t="str">
        <f t="shared" si="5"/>
        <v/>
      </c>
      <c r="D43" s="55"/>
      <c r="E43" s="67" t="str">
        <f t="shared" ca="1" si="6"/>
        <v/>
      </c>
      <c r="F43" s="56"/>
      <c r="G43" s="67" t="str">
        <f t="shared" ca="1" si="7"/>
        <v/>
      </c>
      <c r="H43" s="57" t="str">
        <f t="shared" ca="1" si="1"/>
        <v/>
      </c>
      <c r="I43" s="72"/>
      <c r="J43" s="7"/>
      <c r="K43" s="68" t="str">
        <f t="shared" ca="1" si="8"/>
        <v/>
      </c>
      <c r="L43" s="40" t="str">
        <f t="shared" ca="1" si="2"/>
        <v/>
      </c>
      <c r="M43" s="47"/>
      <c r="N43" s="41" t="str">
        <f t="shared" ca="1" si="9"/>
        <v/>
      </c>
      <c r="O43" s="57" t="str">
        <f t="shared" ca="1" si="10"/>
        <v/>
      </c>
      <c r="P43" s="3" t="str">
        <f t="shared" ca="1" si="3"/>
        <v/>
      </c>
      <c r="Q43" s="4" t="str">
        <f t="shared" ca="1" si="11"/>
        <v/>
      </c>
      <c r="R43" s="42" t="str">
        <f t="shared" ca="1" si="12"/>
        <v/>
      </c>
      <c r="S43" s="140"/>
      <c r="T43" s="164"/>
    </row>
    <row r="44" spans="1:20" ht="15.95" hidden="1" customHeight="1" x14ac:dyDescent="0.25">
      <c r="A44" s="48"/>
      <c r="B44" s="66" t="str">
        <f t="shared" si="4"/>
        <v/>
      </c>
      <c r="C44" s="66" t="str">
        <f t="shared" si="5"/>
        <v/>
      </c>
      <c r="D44" s="55"/>
      <c r="E44" s="67" t="str">
        <f t="shared" ca="1" si="6"/>
        <v/>
      </c>
      <c r="F44" s="56"/>
      <c r="G44" s="67" t="str">
        <f t="shared" ca="1" si="7"/>
        <v/>
      </c>
      <c r="H44" s="57" t="str">
        <f t="shared" ca="1" si="1"/>
        <v/>
      </c>
      <c r="I44" s="72"/>
      <c r="J44" s="7"/>
      <c r="K44" s="68" t="str">
        <f t="shared" ca="1" si="8"/>
        <v/>
      </c>
      <c r="L44" s="40" t="str">
        <f t="shared" ca="1" si="2"/>
        <v/>
      </c>
      <c r="M44" s="47"/>
      <c r="N44" s="41" t="str">
        <f t="shared" ca="1" si="9"/>
        <v/>
      </c>
      <c r="O44" s="57" t="str">
        <f t="shared" ca="1" si="10"/>
        <v/>
      </c>
      <c r="P44" s="3" t="str">
        <f t="shared" ca="1" si="3"/>
        <v/>
      </c>
      <c r="Q44" s="4" t="str">
        <f t="shared" ca="1" si="11"/>
        <v/>
      </c>
      <c r="R44" s="42" t="str">
        <f t="shared" ca="1" si="12"/>
        <v/>
      </c>
      <c r="S44" s="140"/>
      <c r="T44" s="164"/>
    </row>
    <row r="45" spans="1:20" ht="15.95" hidden="1" customHeight="1" x14ac:dyDescent="0.25">
      <c r="A45" s="48"/>
      <c r="B45" s="66" t="str">
        <f t="shared" si="4"/>
        <v/>
      </c>
      <c r="C45" s="66" t="str">
        <f t="shared" si="5"/>
        <v/>
      </c>
      <c r="D45" s="55"/>
      <c r="E45" s="67" t="str">
        <f t="shared" ca="1" si="6"/>
        <v/>
      </c>
      <c r="F45" s="56"/>
      <c r="G45" s="67" t="str">
        <f t="shared" ca="1" si="7"/>
        <v/>
      </c>
      <c r="H45" s="57" t="str">
        <f t="shared" ca="1" si="1"/>
        <v/>
      </c>
      <c r="I45" s="72"/>
      <c r="J45" s="7"/>
      <c r="K45" s="68" t="str">
        <f t="shared" ca="1" si="8"/>
        <v/>
      </c>
      <c r="L45" s="40" t="str">
        <f t="shared" ca="1" si="2"/>
        <v/>
      </c>
      <c r="M45" s="47"/>
      <c r="N45" s="41" t="str">
        <f t="shared" ca="1" si="9"/>
        <v/>
      </c>
      <c r="O45" s="57" t="str">
        <f t="shared" ca="1" si="10"/>
        <v/>
      </c>
      <c r="P45" s="3" t="str">
        <f t="shared" ca="1" si="3"/>
        <v/>
      </c>
      <c r="Q45" s="4" t="str">
        <f t="shared" ca="1" si="11"/>
        <v/>
      </c>
      <c r="R45" s="42" t="str">
        <f t="shared" ca="1" si="12"/>
        <v/>
      </c>
      <c r="S45" s="140"/>
      <c r="T45" s="164"/>
    </row>
    <row r="46" spans="1:20" ht="15.95" hidden="1" customHeight="1" x14ac:dyDescent="0.25">
      <c r="A46" s="48"/>
      <c r="B46" s="66" t="str">
        <f t="shared" si="4"/>
        <v/>
      </c>
      <c r="C46" s="66" t="str">
        <f t="shared" si="5"/>
        <v/>
      </c>
      <c r="D46" s="55"/>
      <c r="E46" s="67" t="str">
        <f t="shared" ca="1" si="6"/>
        <v/>
      </c>
      <c r="F46" s="56"/>
      <c r="G46" s="67" t="str">
        <f t="shared" ca="1" si="7"/>
        <v/>
      </c>
      <c r="H46" s="57" t="str">
        <f t="shared" ca="1" si="1"/>
        <v/>
      </c>
      <c r="I46" s="72"/>
      <c r="J46" s="7"/>
      <c r="K46" s="68" t="str">
        <f t="shared" ca="1" si="8"/>
        <v/>
      </c>
      <c r="L46" s="40" t="str">
        <f t="shared" ca="1" si="2"/>
        <v/>
      </c>
      <c r="M46" s="47"/>
      <c r="N46" s="41" t="str">
        <f t="shared" ca="1" si="9"/>
        <v/>
      </c>
      <c r="O46" s="57" t="str">
        <f t="shared" ca="1" si="10"/>
        <v/>
      </c>
      <c r="P46" s="3" t="str">
        <f t="shared" ca="1" si="3"/>
        <v/>
      </c>
      <c r="Q46" s="4" t="str">
        <f t="shared" ca="1" si="11"/>
        <v/>
      </c>
      <c r="R46" s="42" t="str">
        <f t="shared" ca="1" si="12"/>
        <v/>
      </c>
      <c r="S46" s="140"/>
      <c r="T46" s="164"/>
    </row>
    <row r="47" spans="1:20" ht="15.95" hidden="1" customHeight="1" x14ac:dyDescent="0.25">
      <c r="A47" s="48"/>
      <c r="B47" s="66" t="str">
        <f t="shared" si="4"/>
        <v/>
      </c>
      <c r="C47" s="66" t="str">
        <f t="shared" si="5"/>
        <v/>
      </c>
      <c r="D47" s="55"/>
      <c r="E47" s="67" t="str">
        <f t="shared" ca="1" si="6"/>
        <v/>
      </c>
      <c r="F47" s="56"/>
      <c r="G47" s="67" t="str">
        <f t="shared" ca="1" si="7"/>
        <v/>
      </c>
      <c r="H47" s="57" t="str">
        <f t="shared" ca="1" si="1"/>
        <v/>
      </c>
      <c r="I47" s="72"/>
      <c r="J47" s="7"/>
      <c r="K47" s="68" t="str">
        <f t="shared" ca="1" si="8"/>
        <v/>
      </c>
      <c r="L47" s="40" t="str">
        <f t="shared" ca="1" si="2"/>
        <v/>
      </c>
      <c r="M47" s="47"/>
      <c r="N47" s="41" t="str">
        <f t="shared" ca="1" si="9"/>
        <v/>
      </c>
      <c r="O47" s="57" t="str">
        <f t="shared" ca="1" si="10"/>
        <v/>
      </c>
      <c r="P47" s="3" t="str">
        <f t="shared" ca="1" si="3"/>
        <v/>
      </c>
      <c r="Q47" s="4" t="str">
        <f t="shared" ca="1" si="11"/>
        <v/>
      </c>
      <c r="R47" s="42" t="str">
        <f t="shared" ca="1" si="12"/>
        <v/>
      </c>
      <c r="S47" s="140"/>
      <c r="T47" s="164"/>
    </row>
    <row r="48" spans="1:20" ht="15.95" hidden="1" customHeight="1" x14ac:dyDescent="0.25">
      <c r="A48" s="48"/>
      <c r="B48" s="66" t="str">
        <f t="shared" si="4"/>
        <v/>
      </c>
      <c r="C48" s="66" t="str">
        <f t="shared" si="5"/>
        <v/>
      </c>
      <c r="D48" s="55"/>
      <c r="E48" s="67" t="str">
        <f t="shared" ca="1" si="6"/>
        <v/>
      </c>
      <c r="F48" s="56"/>
      <c r="G48" s="67" t="str">
        <f t="shared" ca="1" si="7"/>
        <v/>
      </c>
      <c r="H48" s="57" t="str">
        <f t="shared" ca="1" si="1"/>
        <v/>
      </c>
      <c r="I48" s="72"/>
      <c r="J48" s="7"/>
      <c r="K48" s="68" t="str">
        <f t="shared" ca="1" si="8"/>
        <v/>
      </c>
      <c r="L48" s="40" t="str">
        <f t="shared" ca="1" si="2"/>
        <v/>
      </c>
      <c r="M48" s="47"/>
      <c r="N48" s="41" t="str">
        <f t="shared" ca="1" si="9"/>
        <v/>
      </c>
      <c r="O48" s="57" t="str">
        <f t="shared" ca="1" si="10"/>
        <v/>
      </c>
      <c r="P48" s="3" t="str">
        <f t="shared" ca="1" si="3"/>
        <v/>
      </c>
      <c r="Q48" s="4" t="str">
        <f t="shared" ca="1" si="11"/>
        <v/>
      </c>
      <c r="R48" s="42" t="str">
        <f t="shared" ca="1" si="12"/>
        <v/>
      </c>
      <c r="S48" s="140"/>
      <c r="T48" s="164"/>
    </row>
    <row r="49" spans="1:20" ht="15.95" hidden="1" customHeight="1" x14ac:dyDescent="0.25">
      <c r="A49" s="48"/>
      <c r="B49" s="66" t="str">
        <f t="shared" si="4"/>
        <v/>
      </c>
      <c r="C49" s="66" t="str">
        <f t="shared" si="5"/>
        <v/>
      </c>
      <c r="D49" s="55"/>
      <c r="E49" s="67" t="str">
        <f t="shared" ca="1" si="6"/>
        <v/>
      </c>
      <c r="F49" s="56"/>
      <c r="G49" s="67" t="str">
        <f t="shared" ca="1" si="7"/>
        <v/>
      </c>
      <c r="H49" s="57" t="str">
        <f t="shared" ca="1" si="1"/>
        <v/>
      </c>
      <c r="I49" s="72"/>
      <c r="J49" s="7"/>
      <c r="K49" s="68" t="str">
        <f t="shared" ca="1" si="8"/>
        <v/>
      </c>
      <c r="L49" s="40" t="str">
        <f t="shared" ca="1" si="2"/>
        <v/>
      </c>
      <c r="M49" s="47"/>
      <c r="N49" s="41" t="str">
        <f t="shared" ca="1" si="9"/>
        <v/>
      </c>
      <c r="O49" s="57" t="str">
        <f t="shared" ca="1" si="10"/>
        <v/>
      </c>
      <c r="P49" s="3" t="str">
        <f t="shared" ca="1" si="3"/>
        <v/>
      </c>
      <c r="Q49" s="4" t="str">
        <f t="shared" ca="1" si="11"/>
        <v/>
      </c>
      <c r="R49" s="42" t="str">
        <f t="shared" ca="1" si="12"/>
        <v/>
      </c>
      <c r="S49" s="140"/>
      <c r="T49" s="164"/>
    </row>
    <row r="50" spans="1:20" ht="15.95" hidden="1" customHeight="1" x14ac:dyDescent="0.25">
      <c r="A50" s="48"/>
      <c r="B50" s="66" t="str">
        <f t="shared" si="4"/>
        <v/>
      </c>
      <c r="C50" s="66" t="str">
        <f t="shared" si="5"/>
        <v/>
      </c>
      <c r="D50" s="55"/>
      <c r="E50" s="67" t="str">
        <f t="shared" ca="1" si="6"/>
        <v/>
      </c>
      <c r="F50" s="56"/>
      <c r="G50" s="67" t="str">
        <f t="shared" ca="1" si="7"/>
        <v/>
      </c>
      <c r="H50" s="57" t="str">
        <f t="shared" ca="1" si="1"/>
        <v/>
      </c>
      <c r="I50" s="72"/>
      <c r="J50" s="7"/>
      <c r="K50" s="68" t="str">
        <f t="shared" ca="1" si="8"/>
        <v/>
      </c>
      <c r="L50" s="40" t="str">
        <f t="shared" ca="1" si="2"/>
        <v/>
      </c>
      <c r="M50" s="47"/>
      <c r="N50" s="41" t="str">
        <f t="shared" ca="1" si="9"/>
        <v/>
      </c>
      <c r="O50" s="57" t="str">
        <f t="shared" ca="1" si="10"/>
        <v/>
      </c>
      <c r="P50" s="3" t="str">
        <f t="shared" ca="1" si="3"/>
        <v/>
      </c>
      <c r="Q50" s="4" t="str">
        <f t="shared" ca="1" si="11"/>
        <v/>
      </c>
      <c r="R50" s="42" t="str">
        <f t="shared" ca="1" si="12"/>
        <v/>
      </c>
      <c r="S50" s="140"/>
      <c r="T50" s="164"/>
    </row>
    <row r="51" spans="1:20" ht="15.95" hidden="1" customHeight="1" x14ac:dyDescent="0.25">
      <c r="A51" s="48"/>
      <c r="B51" s="66" t="str">
        <f t="shared" si="4"/>
        <v/>
      </c>
      <c r="C51" s="66" t="str">
        <f t="shared" si="5"/>
        <v/>
      </c>
      <c r="D51" s="55"/>
      <c r="E51" s="67" t="str">
        <f t="shared" ca="1" si="6"/>
        <v/>
      </c>
      <c r="F51" s="56"/>
      <c r="G51" s="67" t="str">
        <f t="shared" ca="1" si="7"/>
        <v/>
      </c>
      <c r="H51" s="57" t="str">
        <f t="shared" ca="1" si="1"/>
        <v/>
      </c>
      <c r="I51" s="72"/>
      <c r="J51" s="7"/>
      <c r="K51" s="68" t="str">
        <f t="shared" ca="1" si="8"/>
        <v/>
      </c>
      <c r="L51" s="40" t="str">
        <f t="shared" ca="1" si="2"/>
        <v/>
      </c>
      <c r="M51" s="47"/>
      <c r="N51" s="41" t="str">
        <f t="shared" ca="1" si="9"/>
        <v/>
      </c>
      <c r="O51" s="57" t="str">
        <f t="shared" ca="1" si="10"/>
        <v/>
      </c>
      <c r="P51" s="3" t="str">
        <f t="shared" ca="1" si="3"/>
        <v/>
      </c>
      <c r="Q51" s="4" t="str">
        <f t="shared" ca="1" si="11"/>
        <v/>
      </c>
      <c r="R51" s="42" t="str">
        <f t="shared" ca="1" si="12"/>
        <v/>
      </c>
      <c r="S51" s="140"/>
      <c r="T51" s="164"/>
    </row>
    <row r="52" spans="1:20" ht="15.95" hidden="1" customHeight="1" x14ac:dyDescent="0.25">
      <c r="A52" s="48"/>
      <c r="B52" s="66" t="str">
        <f t="shared" si="4"/>
        <v/>
      </c>
      <c r="C52" s="66" t="str">
        <f t="shared" si="5"/>
        <v/>
      </c>
      <c r="D52" s="55"/>
      <c r="E52" s="67" t="str">
        <f t="shared" ca="1" si="6"/>
        <v/>
      </c>
      <c r="F52" s="56"/>
      <c r="G52" s="67" t="str">
        <f t="shared" ca="1" si="7"/>
        <v/>
      </c>
      <c r="H52" s="57" t="str">
        <f t="shared" ca="1" si="1"/>
        <v/>
      </c>
      <c r="I52" s="72"/>
      <c r="J52" s="7"/>
      <c r="K52" s="68" t="str">
        <f t="shared" ca="1" si="8"/>
        <v/>
      </c>
      <c r="L52" s="40" t="str">
        <f t="shared" ca="1" si="2"/>
        <v/>
      </c>
      <c r="M52" s="47"/>
      <c r="N52" s="41" t="str">
        <f t="shared" ca="1" si="9"/>
        <v/>
      </c>
      <c r="O52" s="57" t="str">
        <f t="shared" ca="1" si="10"/>
        <v/>
      </c>
      <c r="P52" s="3" t="str">
        <f t="shared" ca="1" si="3"/>
        <v/>
      </c>
      <c r="Q52" s="4" t="str">
        <f t="shared" ca="1" si="11"/>
        <v/>
      </c>
      <c r="R52" s="42" t="str">
        <f t="shared" ca="1" si="12"/>
        <v/>
      </c>
      <c r="S52" s="140"/>
      <c r="T52" s="164"/>
    </row>
    <row r="53" spans="1:20" ht="15.95" hidden="1" customHeight="1" x14ac:dyDescent="0.25">
      <c r="A53" s="48"/>
      <c r="B53" s="66" t="str">
        <f t="shared" si="4"/>
        <v/>
      </c>
      <c r="C53" s="66" t="str">
        <f t="shared" si="5"/>
        <v/>
      </c>
      <c r="D53" s="55"/>
      <c r="E53" s="67" t="str">
        <f t="shared" ca="1" si="6"/>
        <v/>
      </c>
      <c r="F53" s="56"/>
      <c r="G53" s="67" t="str">
        <f t="shared" ca="1" si="7"/>
        <v/>
      </c>
      <c r="H53" s="57" t="str">
        <f t="shared" ca="1" si="1"/>
        <v/>
      </c>
      <c r="I53" s="72"/>
      <c r="J53" s="7"/>
      <c r="K53" s="68" t="str">
        <f t="shared" ca="1" si="8"/>
        <v/>
      </c>
      <c r="L53" s="40" t="str">
        <f t="shared" ca="1" si="2"/>
        <v/>
      </c>
      <c r="M53" s="47"/>
      <c r="N53" s="41" t="str">
        <f t="shared" ca="1" si="9"/>
        <v/>
      </c>
      <c r="O53" s="57" t="str">
        <f t="shared" ca="1" si="10"/>
        <v/>
      </c>
      <c r="P53" s="3" t="str">
        <f t="shared" ca="1" si="3"/>
        <v/>
      </c>
      <c r="Q53" s="4" t="str">
        <f t="shared" ca="1" si="11"/>
        <v/>
      </c>
      <c r="R53" s="42" t="str">
        <f t="shared" ca="1" si="12"/>
        <v/>
      </c>
      <c r="S53" s="140"/>
      <c r="T53" s="164"/>
    </row>
    <row r="54" spans="1:20" ht="15.95" hidden="1" customHeight="1" x14ac:dyDescent="0.25">
      <c r="A54" s="48"/>
      <c r="B54" s="66" t="str">
        <f t="shared" si="4"/>
        <v/>
      </c>
      <c r="C54" s="66" t="str">
        <f t="shared" si="5"/>
        <v/>
      </c>
      <c r="D54" s="55"/>
      <c r="E54" s="67" t="str">
        <f t="shared" ca="1" si="6"/>
        <v/>
      </c>
      <c r="F54" s="56"/>
      <c r="G54" s="67" t="str">
        <f t="shared" ca="1" si="7"/>
        <v/>
      </c>
      <c r="H54" s="57" t="str">
        <f t="shared" ca="1" si="1"/>
        <v/>
      </c>
      <c r="I54" s="72"/>
      <c r="J54" s="7"/>
      <c r="K54" s="68" t="str">
        <f t="shared" ca="1" si="8"/>
        <v/>
      </c>
      <c r="L54" s="40" t="str">
        <f t="shared" ca="1" si="2"/>
        <v/>
      </c>
      <c r="M54" s="47"/>
      <c r="N54" s="41" t="str">
        <f t="shared" ca="1" si="9"/>
        <v/>
      </c>
      <c r="O54" s="57" t="str">
        <f t="shared" ca="1" si="10"/>
        <v/>
      </c>
      <c r="P54" s="3" t="str">
        <f t="shared" ca="1" si="3"/>
        <v/>
      </c>
      <c r="Q54" s="4" t="str">
        <f t="shared" ca="1" si="11"/>
        <v/>
      </c>
      <c r="R54" s="42" t="str">
        <f t="shared" ca="1" si="12"/>
        <v/>
      </c>
      <c r="S54" s="140"/>
      <c r="T54" s="164"/>
    </row>
    <row r="55" spans="1:20" ht="15.95" hidden="1" customHeight="1" x14ac:dyDescent="0.25">
      <c r="A55" s="48"/>
      <c r="B55" s="66" t="str">
        <f t="shared" si="4"/>
        <v/>
      </c>
      <c r="C55" s="66" t="str">
        <f t="shared" si="5"/>
        <v/>
      </c>
      <c r="D55" s="55"/>
      <c r="E55" s="67" t="str">
        <f t="shared" ca="1" si="6"/>
        <v/>
      </c>
      <c r="F55" s="56"/>
      <c r="G55" s="67" t="str">
        <f t="shared" ca="1" si="7"/>
        <v/>
      </c>
      <c r="H55" s="57" t="str">
        <f t="shared" ca="1" si="1"/>
        <v/>
      </c>
      <c r="I55" s="72"/>
      <c r="J55" s="7"/>
      <c r="K55" s="68" t="str">
        <f t="shared" ca="1" si="8"/>
        <v/>
      </c>
      <c r="L55" s="40" t="str">
        <f t="shared" ca="1" si="2"/>
        <v/>
      </c>
      <c r="M55" s="47"/>
      <c r="N55" s="41" t="str">
        <f t="shared" ca="1" si="9"/>
        <v/>
      </c>
      <c r="O55" s="57" t="str">
        <f t="shared" ca="1" si="10"/>
        <v/>
      </c>
      <c r="P55" s="3" t="str">
        <f t="shared" ca="1" si="3"/>
        <v/>
      </c>
      <c r="Q55" s="4" t="str">
        <f t="shared" ca="1" si="11"/>
        <v/>
      </c>
      <c r="R55" s="42" t="str">
        <f t="shared" ca="1" si="12"/>
        <v/>
      </c>
      <c r="S55" s="140"/>
      <c r="T55" s="164"/>
    </row>
    <row r="56" spans="1:20" ht="15.95" hidden="1" customHeight="1" x14ac:dyDescent="0.25">
      <c r="A56" s="48"/>
      <c r="B56" s="66" t="str">
        <f t="shared" si="4"/>
        <v/>
      </c>
      <c r="C56" s="66" t="str">
        <f t="shared" si="5"/>
        <v/>
      </c>
      <c r="D56" s="55"/>
      <c r="E56" s="67" t="str">
        <f t="shared" ca="1" si="6"/>
        <v/>
      </c>
      <c r="F56" s="56"/>
      <c r="G56" s="67" t="str">
        <f t="shared" ca="1" si="7"/>
        <v/>
      </c>
      <c r="H56" s="57" t="str">
        <f t="shared" ca="1" si="1"/>
        <v/>
      </c>
      <c r="I56" s="72"/>
      <c r="J56" s="7"/>
      <c r="K56" s="68" t="str">
        <f t="shared" ca="1" si="8"/>
        <v/>
      </c>
      <c r="L56" s="40" t="str">
        <f t="shared" ca="1" si="2"/>
        <v/>
      </c>
      <c r="M56" s="47"/>
      <c r="N56" s="41" t="str">
        <f t="shared" ca="1" si="9"/>
        <v/>
      </c>
      <c r="O56" s="57" t="str">
        <f t="shared" ca="1" si="10"/>
        <v/>
      </c>
      <c r="P56" s="3" t="str">
        <f t="shared" ca="1" si="3"/>
        <v/>
      </c>
      <c r="Q56" s="4" t="str">
        <f t="shared" ca="1" si="11"/>
        <v/>
      </c>
      <c r="R56" s="42" t="str">
        <f t="shared" ca="1" si="12"/>
        <v/>
      </c>
      <c r="S56" s="140"/>
      <c r="T56" s="164"/>
    </row>
    <row r="57" spans="1:20" ht="15.95" hidden="1" customHeight="1" x14ac:dyDescent="0.25">
      <c r="A57" s="48"/>
      <c r="B57" s="66" t="str">
        <f t="shared" si="4"/>
        <v/>
      </c>
      <c r="C57" s="66" t="str">
        <f t="shared" si="5"/>
        <v/>
      </c>
      <c r="D57" s="55"/>
      <c r="E57" s="67" t="str">
        <f t="shared" ca="1" si="6"/>
        <v/>
      </c>
      <c r="F57" s="56"/>
      <c r="G57" s="67" t="str">
        <f t="shared" ca="1" si="7"/>
        <v/>
      </c>
      <c r="H57" s="57" t="str">
        <f t="shared" ca="1" si="1"/>
        <v/>
      </c>
      <c r="I57" s="72"/>
      <c r="J57" s="7"/>
      <c r="K57" s="68" t="str">
        <f t="shared" ca="1" si="8"/>
        <v/>
      </c>
      <c r="L57" s="40" t="str">
        <f t="shared" ca="1" si="2"/>
        <v/>
      </c>
      <c r="M57" s="47"/>
      <c r="N57" s="41" t="str">
        <f t="shared" ca="1" si="9"/>
        <v/>
      </c>
      <c r="O57" s="57" t="str">
        <f t="shared" ca="1" si="10"/>
        <v/>
      </c>
      <c r="P57" s="3" t="str">
        <f t="shared" ca="1" si="3"/>
        <v/>
      </c>
      <c r="Q57" s="4" t="str">
        <f t="shared" ca="1" si="11"/>
        <v/>
      </c>
      <c r="R57" s="42" t="str">
        <f t="shared" ca="1" si="12"/>
        <v/>
      </c>
      <c r="S57" s="140"/>
      <c r="T57" s="164"/>
    </row>
    <row r="58" spans="1:20" ht="15.95" hidden="1" customHeight="1" x14ac:dyDescent="0.25">
      <c r="A58" s="48"/>
      <c r="B58" s="66" t="str">
        <f t="shared" si="4"/>
        <v/>
      </c>
      <c r="C58" s="66" t="str">
        <f t="shared" si="5"/>
        <v/>
      </c>
      <c r="D58" s="55"/>
      <c r="E58" s="67" t="str">
        <f t="shared" ca="1" si="6"/>
        <v/>
      </c>
      <c r="F58" s="56"/>
      <c r="G58" s="67" t="str">
        <f t="shared" ca="1" si="7"/>
        <v/>
      </c>
      <c r="H58" s="57" t="str">
        <f t="shared" ca="1" si="1"/>
        <v/>
      </c>
      <c r="I58" s="72"/>
      <c r="J58" s="7"/>
      <c r="K58" s="68" t="str">
        <f t="shared" ca="1" si="8"/>
        <v/>
      </c>
      <c r="L58" s="40" t="str">
        <f t="shared" ca="1" si="2"/>
        <v/>
      </c>
      <c r="M58" s="47"/>
      <c r="N58" s="41" t="str">
        <f t="shared" ca="1" si="9"/>
        <v/>
      </c>
      <c r="O58" s="57" t="str">
        <f t="shared" ca="1" si="10"/>
        <v/>
      </c>
      <c r="P58" s="3" t="str">
        <f t="shared" ca="1" si="3"/>
        <v/>
      </c>
      <c r="Q58" s="4" t="str">
        <f t="shared" ca="1" si="11"/>
        <v/>
      </c>
      <c r="R58" s="42" t="str">
        <f t="shared" ca="1" si="12"/>
        <v/>
      </c>
      <c r="S58" s="140"/>
      <c r="T58" s="164"/>
    </row>
    <row r="59" spans="1:20" ht="15.95" hidden="1" customHeight="1" x14ac:dyDescent="0.25">
      <c r="A59" s="48"/>
      <c r="B59" s="66" t="str">
        <f t="shared" si="4"/>
        <v/>
      </c>
      <c r="C59" s="66" t="str">
        <f t="shared" si="5"/>
        <v/>
      </c>
      <c r="D59" s="55"/>
      <c r="E59" s="67" t="str">
        <f t="shared" ca="1" si="6"/>
        <v/>
      </c>
      <c r="F59" s="56"/>
      <c r="G59" s="67" t="str">
        <f t="shared" ca="1" si="7"/>
        <v/>
      </c>
      <c r="H59" s="57" t="str">
        <f t="shared" ca="1" si="1"/>
        <v/>
      </c>
      <c r="I59" s="72"/>
      <c r="J59" s="7"/>
      <c r="K59" s="68" t="str">
        <f t="shared" ca="1" si="8"/>
        <v/>
      </c>
      <c r="L59" s="40" t="str">
        <f t="shared" ca="1" si="2"/>
        <v/>
      </c>
      <c r="M59" s="47"/>
      <c r="N59" s="41" t="str">
        <f t="shared" ca="1" si="9"/>
        <v/>
      </c>
      <c r="O59" s="57" t="str">
        <f t="shared" ca="1" si="10"/>
        <v/>
      </c>
      <c r="P59" s="3" t="str">
        <f t="shared" ca="1" si="3"/>
        <v/>
      </c>
      <c r="Q59" s="4" t="str">
        <f t="shared" ca="1" si="11"/>
        <v/>
      </c>
      <c r="R59" s="42" t="str">
        <f t="shared" ca="1" si="12"/>
        <v/>
      </c>
      <c r="S59" s="140"/>
      <c r="T59" s="164"/>
    </row>
    <row r="60" spans="1:20" ht="15.95" hidden="1" customHeight="1" x14ac:dyDescent="0.25">
      <c r="A60" s="48"/>
      <c r="B60" s="66" t="str">
        <f t="shared" si="4"/>
        <v/>
      </c>
      <c r="C60" s="66" t="str">
        <f t="shared" si="5"/>
        <v/>
      </c>
      <c r="D60" s="55"/>
      <c r="E60" s="67" t="str">
        <f t="shared" ca="1" si="6"/>
        <v/>
      </c>
      <c r="F60" s="56"/>
      <c r="G60" s="67" t="str">
        <f t="shared" ca="1" si="7"/>
        <v/>
      </c>
      <c r="H60" s="57" t="str">
        <f t="shared" ca="1" si="1"/>
        <v/>
      </c>
      <c r="I60" s="72"/>
      <c r="J60" s="7"/>
      <c r="K60" s="68" t="str">
        <f t="shared" ca="1" si="8"/>
        <v/>
      </c>
      <c r="L60" s="40" t="str">
        <f t="shared" ca="1" si="2"/>
        <v/>
      </c>
      <c r="M60" s="47"/>
      <c r="N60" s="41" t="str">
        <f t="shared" ca="1" si="9"/>
        <v/>
      </c>
      <c r="O60" s="57" t="str">
        <f t="shared" ca="1" si="10"/>
        <v/>
      </c>
      <c r="P60" s="3" t="str">
        <f t="shared" ca="1" si="3"/>
        <v/>
      </c>
      <c r="Q60" s="4" t="str">
        <f t="shared" ca="1" si="11"/>
        <v/>
      </c>
      <c r="R60" s="42" t="str">
        <f t="shared" ca="1" si="12"/>
        <v/>
      </c>
      <c r="S60" s="140"/>
      <c r="T60" s="164"/>
    </row>
    <row r="61" spans="1:20" ht="15.95" hidden="1" customHeight="1" x14ac:dyDescent="0.25">
      <c r="A61" s="48"/>
      <c r="B61" s="66" t="str">
        <f t="shared" si="4"/>
        <v/>
      </c>
      <c r="C61" s="66" t="str">
        <f t="shared" si="5"/>
        <v/>
      </c>
      <c r="D61" s="55"/>
      <c r="E61" s="67" t="str">
        <f t="shared" ca="1" si="6"/>
        <v/>
      </c>
      <c r="F61" s="56"/>
      <c r="G61" s="67" t="str">
        <f t="shared" ca="1" si="7"/>
        <v/>
      </c>
      <c r="H61" s="57" t="str">
        <f t="shared" ca="1" si="1"/>
        <v/>
      </c>
      <c r="I61" s="72"/>
      <c r="J61" s="7"/>
      <c r="K61" s="68" t="str">
        <f t="shared" ca="1" si="8"/>
        <v/>
      </c>
      <c r="L61" s="40" t="str">
        <f t="shared" ca="1" si="2"/>
        <v/>
      </c>
      <c r="M61" s="47"/>
      <c r="N61" s="41" t="str">
        <f t="shared" ca="1" si="9"/>
        <v/>
      </c>
      <c r="O61" s="57" t="str">
        <f t="shared" ca="1" si="10"/>
        <v/>
      </c>
      <c r="P61" s="3" t="str">
        <f t="shared" ca="1" si="3"/>
        <v/>
      </c>
      <c r="Q61" s="4" t="str">
        <f t="shared" ca="1" si="11"/>
        <v/>
      </c>
      <c r="R61" s="42" t="str">
        <f t="shared" ca="1" si="12"/>
        <v/>
      </c>
      <c r="S61" s="140"/>
      <c r="T61" s="164"/>
    </row>
    <row r="62" spans="1:20" ht="15.95" hidden="1" customHeight="1" x14ac:dyDescent="0.25">
      <c r="A62" s="48"/>
      <c r="B62" s="66" t="str">
        <f t="shared" si="4"/>
        <v/>
      </c>
      <c r="C62" s="66" t="str">
        <f t="shared" si="5"/>
        <v/>
      </c>
      <c r="D62" s="55"/>
      <c r="E62" s="67" t="str">
        <f t="shared" ca="1" si="6"/>
        <v/>
      </c>
      <c r="F62" s="56"/>
      <c r="G62" s="67" t="str">
        <f t="shared" ca="1" si="7"/>
        <v/>
      </c>
      <c r="H62" s="57" t="str">
        <f t="shared" ca="1" si="1"/>
        <v/>
      </c>
      <c r="I62" s="72"/>
      <c r="J62" s="7"/>
      <c r="K62" s="68" t="str">
        <f t="shared" ca="1" si="8"/>
        <v/>
      </c>
      <c r="L62" s="40" t="str">
        <f t="shared" ca="1" si="2"/>
        <v/>
      </c>
      <c r="M62" s="47"/>
      <c r="N62" s="41" t="str">
        <f t="shared" ca="1" si="9"/>
        <v/>
      </c>
      <c r="O62" s="57" t="str">
        <f t="shared" ca="1" si="10"/>
        <v/>
      </c>
      <c r="P62" s="3" t="str">
        <f t="shared" ca="1" si="3"/>
        <v/>
      </c>
      <c r="Q62" s="4" t="str">
        <f t="shared" ca="1" si="11"/>
        <v/>
      </c>
      <c r="R62" s="42" t="str">
        <f t="shared" ca="1" si="12"/>
        <v/>
      </c>
      <c r="S62" s="140" t="s">
        <v>1055</v>
      </c>
      <c r="T62" s="164"/>
    </row>
    <row r="63" spans="1:20" ht="30" customHeight="1" x14ac:dyDescent="0.25">
      <c r="J63" s="9">
        <f ca="1">SUM(K32:K62)</f>
        <v>436</v>
      </c>
      <c r="K63" s="39"/>
      <c r="L63" s="39"/>
      <c r="N63" s="33">
        <f ca="1">SUM(N32:N62)</f>
        <v>52.672000000000011</v>
      </c>
      <c r="Q63" s="8">
        <f ca="1">SUM(Q32:Q62)</f>
        <v>654</v>
      </c>
      <c r="R63" s="33">
        <f ca="1">SUM(R32:R62)</f>
        <v>79.007999999999996</v>
      </c>
    </row>
    <row r="65" spans="1:20" ht="50.1" customHeight="1" x14ac:dyDescent="0.25">
      <c r="A65" s="195" t="s">
        <v>1014</v>
      </c>
      <c r="B65" s="195"/>
      <c r="C65" s="171"/>
      <c r="D65" s="171"/>
      <c r="E65" s="171"/>
      <c r="F65" s="171"/>
      <c r="G65" s="171"/>
      <c r="H65" s="171"/>
      <c r="I65" s="171"/>
      <c r="J65" s="171"/>
      <c r="K65" s="171"/>
      <c r="L65" s="171"/>
      <c r="M65" s="171"/>
      <c r="N65" s="171"/>
      <c r="O65" s="164"/>
      <c r="P65" s="164"/>
      <c r="Q65" s="164"/>
      <c r="R65" s="164"/>
      <c r="S65" s="164"/>
      <c r="T65" s="164"/>
    </row>
    <row r="66" spans="1:20" ht="45" customHeight="1" x14ac:dyDescent="0.25">
      <c r="A66" s="62" t="s">
        <v>4</v>
      </c>
      <c r="B66" s="62" t="s">
        <v>1054</v>
      </c>
      <c r="C66" s="5" t="s">
        <v>206</v>
      </c>
      <c r="D66" s="5" t="s">
        <v>261</v>
      </c>
      <c r="E66" s="64" t="s">
        <v>188</v>
      </c>
      <c r="F66" s="62" t="s">
        <v>959</v>
      </c>
      <c r="G66" s="64" t="s">
        <v>273</v>
      </c>
      <c r="H66" s="62" t="s">
        <v>958</v>
      </c>
      <c r="I66" s="64" t="s">
        <v>961</v>
      </c>
      <c r="J66" s="5" t="s">
        <v>1057</v>
      </c>
      <c r="K66" s="64" t="s">
        <v>960</v>
      </c>
      <c r="L66" s="62" t="s">
        <v>325</v>
      </c>
      <c r="M66" s="64" t="s">
        <v>189</v>
      </c>
      <c r="N66" s="5" t="s">
        <v>138</v>
      </c>
      <c r="O66" s="5" t="s">
        <v>1060</v>
      </c>
      <c r="P66" s="192" t="s">
        <v>190</v>
      </c>
      <c r="Q66" s="193"/>
      <c r="R66" s="193"/>
      <c r="S66" s="193"/>
      <c r="T66" s="194"/>
    </row>
    <row r="67" spans="1:20" ht="15.95" customHeight="1" x14ac:dyDescent="0.25">
      <c r="A67" s="48">
        <v>510</v>
      </c>
      <c r="B67" s="66" t="str">
        <f t="shared" ref="B67:B97" si="13">IF(ISNUMBER($A67), IF(VLOOKUP($A67,$A$8:$C$27,2)&lt;&gt;"",VLOOKUP($A67,$A$8:$C$27,2),"TBD"),"")</f>
        <v>TBD</v>
      </c>
      <c r="C67" s="66" t="str">
        <f t="shared" ref="C67:C97" si="14">IF(ISNUMBER($A67), IF(VLOOKUP($A67,$A$8:$C$27,3)&lt;&gt;"",VLOOKUP($A67,$A$8:$C$27,3),"Enter an Activity Name in the Activity Table"),"")</f>
        <v>Procure Wall Current Monitors</v>
      </c>
      <c r="D67" s="120" t="s">
        <v>1127</v>
      </c>
      <c r="E67" s="71"/>
      <c r="F67" s="7" t="s">
        <v>953</v>
      </c>
      <c r="G67" s="68" t="str">
        <f t="shared" ref="G67:G97" ca="1" si="15">IF(INDIRECT(CONCATENATE("F",ROW()),TRUE) &lt;&gt; 0, INDIRECT(CONCATENATE("F",ROW()),TRUE), "")</f>
        <v>FN_MS_STND</v>
      </c>
      <c r="H67" s="97">
        <f>IF($F67&lt;&gt;"",VLOOKUP($F67,'ResourceM&amp;S'!$A$3:$E$8,5),"")</f>
        <v>1.23</v>
      </c>
      <c r="I67" s="67"/>
      <c r="J67" s="107">
        <v>80</v>
      </c>
      <c r="K67" s="98">
        <f ca="1">IF(INDIRECT(CONCATENATE("J",ROW()),TRUE) &lt;&gt; 0, INDIRECT(CONCATENATE("J",ROW()),TRUE), "")</f>
        <v>80</v>
      </c>
      <c r="L67" s="99" t="str">
        <f>IF(AND($A67&lt;&gt;"",$F67&lt;&gt;""),IF(VLOOKUP($A67,$A$8:$M$27,12)&lt;&gt;"",VLOOKUP($A67,$A$8:$M$27,12),"No Estimate Type in Activity Table"),"")</f>
        <v>Engineering Estimate III (50%)</v>
      </c>
      <c r="M67" s="46"/>
      <c r="N67" s="108">
        <f t="shared" ref="N67:N97" si="16">IF(AND($L67&lt;&gt;"",$L67&lt;&gt;"No Estimate Type in Activity Table"),INDEX(ContingencyTable,MATCH($L67,ContingencyLists,0),2),"")</f>
        <v>0.5</v>
      </c>
      <c r="O67" s="100">
        <f>IF(AND(ISNUMBER($J67),ISNUMBER($N67)), ($J67*$H67)*(1+$N67)*1.027*1.027,"")</f>
        <v>155.6780004</v>
      </c>
      <c r="P67" s="183"/>
      <c r="Q67" s="184"/>
      <c r="R67" s="184"/>
      <c r="S67" s="184"/>
      <c r="T67" s="185"/>
    </row>
    <row r="68" spans="1:20" ht="15.95" customHeight="1" x14ac:dyDescent="0.25">
      <c r="A68" s="48">
        <v>510</v>
      </c>
      <c r="B68" s="66" t="str">
        <f t="shared" si="13"/>
        <v>TBD</v>
      </c>
      <c r="C68" s="66" t="str">
        <f t="shared" si="14"/>
        <v>Procure Wall Current Monitors</v>
      </c>
      <c r="D68" s="58" t="s">
        <v>1128</v>
      </c>
      <c r="E68" s="71"/>
      <c r="F68" s="7" t="s">
        <v>953</v>
      </c>
      <c r="G68" s="68" t="str">
        <f t="shared" ca="1" si="15"/>
        <v>FN_MS_STND</v>
      </c>
      <c r="H68" s="97">
        <f>IF($F68&lt;&gt;"",VLOOKUP($F68,'ResourceM&amp;S'!$A$3:$E$8,5),"")</f>
        <v>1.23</v>
      </c>
      <c r="I68" s="67"/>
      <c r="J68" s="107">
        <v>1</v>
      </c>
      <c r="K68" s="98">
        <f t="shared" ref="K68:K97" ca="1" si="17">IF(INDIRECT(CONCATENATE("J",ROW()),TRUE) &lt;&gt; 0, INDIRECT(CONCATENATE("J",ROW()),TRUE), "")</f>
        <v>1</v>
      </c>
      <c r="L68" s="99" t="str">
        <f t="shared" ref="L68:L97" si="18">IF(AND($A68&lt;&gt;"",$F68&lt;&gt;""),IF(VLOOKUP($A68,$A$8:$M$27,12)&lt;&gt;"",VLOOKUP($A68,$A$8:$M$27,12),"No Estimate Type in Activity Table"),"")</f>
        <v>Engineering Estimate III (50%)</v>
      </c>
      <c r="M68" s="46"/>
      <c r="N68" s="108">
        <f t="shared" si="16"/>
        <v>0.5</v>
      </c>
      <c r="O68" s="100">
        <f t="shared" ref="O68:O97" si="19">IF(AND(ISNUMBER($J68),ISNUMBER($N68)), ($J68*$H68)*(1+$N68)*1.027*1.027,"")</f>
        <v>1.9459750049999998</v>
      </c>
      <c r="P68" s="183"/>
      <c r="Q68" s="184"/>
      <c r="R68" s="184"/>
      <c r="S68" s="184"/>
      <c r="T68" s="185"/>
    </row>
    <row r="69" spans="1:20" ht="15.95" customHeight="1" x14ac:dyDescent="0.25">
      <c r="A69" s="48">
        <v>510</v>
      </c>
      <c r="B69" s="66" t="str">
        <f t="shared" si="13"/>
        <v>TBD</v>
      </c>
      <c r="C69" s="66" t="str">
        <f t="shared" si="14"/>
        <v>Procure Wall Current Monitors</v>
      </c>
      <c r="D69" s="58" t="s">
        <v>1129</v>
      </c>
      <c r="E69" s="71"/>
      <c r="F69" s="7" t="s">
        <v>953</v>
      </c>
      <c r="G69" s="68" t="str">
        <f t="shared" ca="1" si="15"/>
        <v>FN_MS_STND</v>
      </c>
      <c r="H69" s="97">
        <f>IF($F69&lt;&gt;"",VLOOKUP($F69,'ResourceM&amp;S'!$A$3:$E$8,5),"")</f>
        <v>1.23</v>
      </c>
      <c r="I69" s="67"/>
      <c r="J69" s="107">
        <v>2</v>
      </c>
      <c r="K69" s="98">
        <f t="shared" ca="1" si="17"/>
        <v>2</v>
      </c>
      <c r="L69" s="99" t="str">
        <f t="shared" si="18"/>
        <v>Engineering Estimate III (50%)</v>
      </c>
      <c r="M69" s="46"/>
      <c r="N69" s="108">
        <f t="shared" si="16"/>
        <v>0.5</v>
      </c>
      <c r="O69" s="100">
        <f t="shared" si="19"/>
        <v>3.8919500099999995</v>
      </c>
      <c r="P69" s="183"/>
      <c r="Q69" s="184"/>
      <c r="R69" s="184"/>
      <c r="S69" s="184"/>
      <c r="T69" s="185"/>
    </row>
    <row r="70" spans="1:20" ht="15.95" customHeight="1" x14ac:dyDescent="0.25">
      <c r="A70" s="48">
        <v>530</v>
      </c>
      <c r="B70" s="66" t="str">
        <f t="shared" si="13"/>
        <v>TBD</v>
      </c>
      <c r="C70" s="66" t="str">
        <f t="shared" si="14"/>
        <v>Procure cables</v>
      </c>
      <c r="D70" s="58" t="s">
        <v>1130</v>
      </c>
      <c r="E70" s="71"/>
      <c r="F70" s="7" t="s">
        <v>953</v>
      </c>
      <c r="G70" s="68" t="str">
        <f t="shared" ca="1" si="15"/>
        <v>FN_MS_STND</v>
      </c>
      <c r="H70" s="97">
        <f>IF($F70&lt;&gt;"",VLOOKUP($F70,'ResourceM&amp;S'!$A$3:$E$8,5),"")</f>
        <v>1.23</v>
      </c>
      <c r="I70" s="67"/>
      <c r="J70" s="107">
        <v>4.8</v>
      </c>
      <c r="K70" s="98">
        <f t="shared" ca="1" si="17"/>
        <v>4.8</v>
      </c>
      <c r="L70" s="99" t="str">
        <f t="shared" si="18"/>
        <v>Engineering Estimate III (50%)</v>
      </c>
      <c r="M70" s="46"/>
      <c r="N70" s="108">
        <f t="shared" si="16"/>
        <v>0.5</v>
      </c>
      <c r="O70" s="100">
        <f t="shared" si="19"/>
        <v>9.3406800239999974</v>
      </c>
      <c r="P70" s="183" t="s">
        <v>1131</v>
      </c>
      <c r="Q70" s="184"/>
      <c r="R70" s="184"/>
      <c r="S70" s="184"/>
      <c r="T70" s="185"/>
    </row>
    <row r="71" spans="1:20" ht="15.95" customHeight="1" x14ac:dyDescent="0.25">
      <c r="A71" s="48">
        <v>540</v>
      </c>
      <c r="B71" s="66" t="str">
        <f t="shared" si="13"/>
        <v>TBD</v>
      </c>
      <c r="C71" s="66" t="str">
        <f t="shared" si="14"/>
        <v>Build Readout Electronics</v>
      </c>
      <c r="D71" s="58" t="s">
        <v>1132</v>
      </c>
      <c r="E71" s="71"/>
      <c r="F71" s="7" t="s">
        <v>953</v>
      </c>
      <c r="G71" s="68" t="str">
        <f t="shared" ca="1" si="15"/>
        <v>FN_MS_STND</v>
      </c>
      <c r="H71" s="97">
        <f>IF($F71&lt;&gt;"",VLOOKUP($F71,'ResourceM&amp;S'!$A$3:$E$8,5),"")</f>
        <v>1.23</v>
      </c>
      <c r="I71" s="67"/>
      <c r="J71" s="107">
        <v>30</v>
      </c>
      <c r="K71" s="98">
        <f t="shared" ca="1" si="17"/>
        <v>30</v>
      </c>
      <c r="L71" s="99" t="str">
        <f t="shared" si="18"/>
        <v>Engineering Estimate III (50%)</v>
      </c>
      <c r="M71" s="46"/>
      <c r="N71" s="108">
        <f t="shared" si="16"/>
        <v>0.5</v>
      </c>
      <c r="O71" s="100">
        <f t="shared" si="19"/>
        <v>58.379250149999983</v>
      </c>
      <c r="P71" s="183" t="s">
        <v>1133</v>
      </c>
      <c r="Q71" s="184"/>
      <c r="R71" s="184"/>
      <c r="S71" s="184"/>
      <c r="T71" s="185"/>
    </row>
    <row r="72" spans="1:20" ht="15.95" customHeight="1" x14ac:dyDescent="0.25">
      <c r="A72" s="48">
        <v>510</v>
      </c>
      <c r="B72" s="66" t="str">
        <f t="shared" si="13"/>
        <v>TBD</v>
      </c>
      <c r="C72" s="66" t="str">
        <f t="shared" si="14"/>
        <v>Procure Wall Current Monitors</v>
      </c>
      <c r="D72" s="58" t="s">
        <v>1135</v>
      </c>
      <c r="E72" s="71"/>
      <c r="F72" s="7"/>
      <c r="G72" s="68" t="str">
        <f t="shared" ca="1" si="15"/>
        <v/>
      </c>
      <c r="H72" s="97" t="str">
        <f>IF($F72&lt;&gt;"",VLOOKUP($F72,'ResourceM&amp;S'!$A$3:$E$8,5),"")</f>
        <v/>
      </c>
      <c r="I72" s="67"/>
      <c r="J72" s="107"/>
      <c r="K72" s="98" t="str">
        <f t="shared" ca="1" si="17"/>
        <v/>
      </c>
      <c r="L72" s="99" t="str">
        <f t="shared" si="18"/>
        <v/>
      </c>
      <c r="M72" s="46"/>
      <c r="N72" s="108" t="str">
        <f t="shared" si="16"/>
        <v/>
      </c>
      <c r="O72" s="100" t="str">
        <f t="shared" si="19"/>
        <v/>
      </c>
      <c r="P72" s="183" t="s">
        <v>1136</v>
      </c>
      <c r="Q72" s="184"/>
      <c r="R72" s="184"/>
      <c r="S72" s="184"/>
      <c r="T72" s="185"/>
    </row>
    <row r="73" spans="1:20" ht="15.95" hidden="1" customHeight="1" x14ac:dyDescent="0.25">
      <c r="A73" s="48"/>
      <c r="B73" s="66" t="str">
        <f t="shared" si="13"/>
        <v/>
      </c>
      <c r="C73" s="66" t="str">
        <f t="shared" si="14"/>
        <v/>
      </c>
      <c r="D73" s="58"/>
      <c r="E73" s="71"/>
      <c r="F73" s="7"/>
      <c r="G73" s="68" t="str">
        <f t="shared" ca="1" si="15"/>
        <v/>
      </c>
      <c r="H73" s="97" t="str">
        <f>IF($F73&lt;&gt;"",VLOOKUP($F73,'ResourceM&amp;S'!$A$3:$E$8,5),"")</f>
        <v/>
      </c>
      <c r="I73" s="67"/>
      <c r="J73" s="107"/>
      <c r="K73" s="98" t="str">
        <f t="shared" ca="1" si="17"/>
        <v/>
      </c>
      <c r="L73" s="99" t="str">
        <f t="shared" si="18"/>
        <v/>
      </c>
      <c r="M73" s="46"/>
      <c r="N73" s="108" t="str">
        <f t="shared" si="16"/>
        <v/>
      </c>
      <c r="O73" s="100" t="str">
        <f t="shared" si="19"/>
        <v/>
      </c>
      <c r="P73" s="183"/>
      <c r="Q73" s="184"/>
      <c r="R73" s="184"/>
      <c r="S73" s="184"/>
      <c r="T73" s="185"/>
    </row>
    <row r="74" spans="1:20" ht="15.95" hidden="1" customHeight="1" x14ac:dyDescent="0.25">
      <c r="A74" s="48"/>
      <c r="B74" s="66" t="str">
        <f t="shared" si="13"/>
        <v/>
      </c>
      <c r="C74" s="66" t="str">
        <f t="shared" si="14"/>
        <v/>
      </c>
      <c r="D74" s="58"/>
      <c r="E74" s="71"/>
      <c r="F74" s="7"/>
      <c r="G74" s="68" t="str">
        <f t="shared" ca="1" si="15"/>
        <v/>
      </c>
      <c r="H74" s="97" t="str">
        <f>IF($F74&lt;&gt;"",VLOOKUP($F74,'ResourceM&amp;S'!$A$3:$E$8,5),"")</f>
        <v/>
      </c>
      <c r="I74" s="67"/>
      <c r="J74" s="107"/>
      <c r="K74" s="98" t="str">
        <f t="shared" ca="1" si="17"/>
        <v/>
      </c>
      <c r="L74" s="99" t="str">
        <f t="shared" si="18"/>
        <v/>
      </c>
      <c r="M74" s="46"/>
      <c r="N74" s="108" t="str">
        <f t="shared" si="16"/>
        <v/>
      </c>
      <c r="O74" s="100" t="str">
        <f t="shared" si="19"/>
        <v/>
      </c>
      <c r="P74" s="183"/>
      <c r="Q74" s="184"/>
      <c r="R74" s="184"/>
      <c r="S74" s="184"/>
      <c r="T74" s="185"/>
    </row>
    <row r="75" spans="1:20" ht="15.95" hidden="1" customHeight="1" x14ac:dyDescent="0.25">
      <c r="A75" s="48"/>
      <c r="B75" s="66" t="str">
        <f t="shared" si="13"/>
        <v/>
      </c>
      <c r="C75" s="66" t="str">
        <f t="shared" si="14"/>
        <v/>
      </c>
      <c r="D75" s="58"/>
      <c r="E75" s="71"/>
      <c r="F75" s="7"/>
      <c r="G75" s="68" t="str">
        <f t="shared" ca="1" si="15"/>
        <v/>
      </c>
      <c r="H75" s="97" t="str">
        <f>IF($F75&lt;&gt;"",VLOOKUP($F75,'ResourceM&amp;S'!$A$3:$E$8,5),"")</f>
        <v/>
      </c>
      <c r="I75" s="67"/>
      <c r="J75" s="107"/>
      <c r="K75" s="98" t="str">
        <f t="shared" ca="1" si="17"/>
        <v/>
      </c>
      <c r="L75" s="99" t="str">
        <f t="shared" si="18"/>
        <v/>
      </c>
      <c r="M75" s="46"/>
      <c r="N75" s="108" t="str">
        <f t="shared" si="16"/>
        <v/>
      </c>
      <c r="O75" s="100" t="str">
        <f t="shared" si="19"/>
        <v/>
      </c>
      <c r="P75" s="183"/>
      <c r="Q75" s="184"/>
      <c r="R75" s="184"/>
      <c r="S75" s="184"/>
      <c r="T75" s="185"/>
    </row>
    <row r="76" spans="1:20" ht="15.95" hidden="1" customHeight="1" x14ac:dyDescent="0.25">
      <c r="A76" s="48"/>
      <c r="B76" s="66" t="str">
        <f t="shared" si="13"/>
        <v/>
      </c>
      <c r="C76" s="66" t="str">
        <f t="shared" si="14"/>
        <v/>
      </c>
      <c r="D76" s="58"/>
      <c r="E76" s="71"/>
      <c r="F76" s="7"/>
      <c r="G76" s="68" t="str">
        <f t="shared" ca="1" si="15"/>
        <v/>
      </c>
      <c r="H76" s="97" t="str">
        <f>IF($F76&lt;&gt;"",VLOOKUP($F76,'ResourceM&amp;S'!$A$3:$E$8,5),"")</f>
        <v/>
      </c>
      <c r="I76" s="67"/>
      <c r="J76" s="107"/>
      <c r="K76" s="98" t="str">
        <f t="shared" ca="1" si="17"/>
        <v/>
      </c>
      <c r="L76" s="99" t="str">
        <f t="shared" si="18"/>
        <v/>
      </c>
      <c r="M76" s="46"/>
      <c r="N76" s="108" t="str">
        <f t="shared" si="16"/>
        <v/>
      </c>
      <c r="O76" s="100" t="str">
        <f t="shared" si="19"/>
        <v/>
      </c>
      <c r="P76" s="183"/>
      <c r="Q76" s="184"/>
      <c r="R76" s="184"/>
      <c r="S76" s="184"/>
      <c r="T76" s="185"/>
    </row>
    <row r="77" spans="1:20" ht="15.95" hidden="1" customHeight="1" x14ac:dyDescent="0.25">
      <c r="A77" s="48"/>
      <c r="B77" s="66" t="str">
        <f t="shared" si="13"/>
        <v/>
      </c>
      <c r="C77" s="66" t="str">
        <f t="shared" si="14"/>
        <v/>
      </c>
      <c r="D77" s="58"/>
      <c r="E77" s="71"/>
      <c r="F77" s="7"/>
      <c r="G77" s="68" t="str">
        <f t="shared" ca="1" si="15"/>
        <v/>
      </c>
      <c r="H77" s="97" t="str">
        <f>IF($F77&lt;&gt;"",VLOOKUP($F77,'ResourceM&amp;S'!$A$3:$E$8,5),"")</f>
        <v/>
      </c>
      <c r="I77" s="67"/>
      <c r="J77" s="107"/>
      <c r="K77" s="98" t="str">
        <f t="shared" ca="1" si="17"/>
        <v/>
      </c>
      <c r="L77" s="99" t="str">
        <f t="shared" si="18"/>
        <v/>
      </c>
      <c r="M77" s="46"/>
      <c r="N77" s="108" t="str">
        <f t="shared" si="16"/>
        <v/>
      </c>
      <c r="O77" s="100" t="str">
        <f t="shared" si="19"/>
        <v/>
      </c>
      <c r="P77" s="183"/>
      <c r="Q77" s="184"/>
      <c r="R77" s="184"/>
      <c r="S77" s="184"/>
      <c r="T77" s="185"/>
    </row>
    <row r="78" spans="1:20" ht="15.95" hidden="1" customHeight="1" x14ac:dyDescent="0.25">
      <c r="A78" s="48"/>
      <c r="B78" s="66" t="str">
        <f t="shared" si="13"/>
        <v/>
      </c>
      <c r="C78" s="66" t="str">
        <f t="shared" si="14"/>
        <v/>
      </c>
      <c r="D78" s="58"/>
      <c r="E78" s="71"/>
      <c r="F78" s="7"/>
      <c r="G78" s="68" t="str">
        <f t="shared" ca="1" si="15"/>
        <v/>
      </c>
      <c r="H78" s="97" t="str">
        <f>IF($F78&lt;&gt;"",VLOOKUP($F78,'ResourceM&amp;S'!$A$3:$E$8,5),"")</f>
        <v/>
      </c>
      <c r="I78" s="67"/>
      <c r="J78" s="107"/>
      <c r="K78" s="98" t="str">
        <f t="shared" ca="1" si="17"/>
        <v/>
      </c>
      <c r="L78" s="99" t="str">
        <f t="shared" si="18"/>
        <v/>
      </c>
      <c r="M78" s="46"/>
      <c r="N78" s="108" t="str">
        <f t="shared" si="16"/>
        <v/>
      </c>
      <c r="O78" s="100" t="str">
        <f t="shared" si="19"/>
        <v/>
      </c>
      <c r="P78" s="183"/>
      <c r="Q78" s="184"/>
      <c r="R78" s="184"/>
      <c r="S78" s="184"/>
      <c r="T78" s="185"/>
    </row>
    <row r="79" spans="1:20" ht="15.95" hidden="1" customHeight="1" x14ac:dyDescent="0.25">
      <c r="A79" s="48"/>
      <c r="B79" s="66" t="str">
        <f t="shared" si="13"/>
        <v/>
      </c>
      <c r="C79" s="66" t="str">
        <f t="shared" si="14"/>
        <v/>
      </c>
      <c r="D79" s="58"/>
      <c r="E79" s="71"/>
      <c r="F79" s="7"/>
      <c r="G79" s="68" t="str">
        <f t="shared" ca="1" si="15"/>
        <v/>
      </c>
      <c r="H79" s="97" t="str">
        <f>IF($F79&lt;&gt;"",VLOOKUP($F79,'ResourceM&amp;S'!$A$3:$E$8,5),"")</f>
        <v/>
      </c>
      <c r="I79" s="67"/>
      <c r="J79" s="107"/>
      <c r="K79" s="98" t="str">
        <f t="shared" ca="1" si="17"/>
        <v/>
      </c>
      <c r="L79" s="99" t="str">
        <f t="shared" si="18"/>
        <v/>
      </c>
      <c r="M79" s="46"/>
      <c r="N79" s="108" t="str">
        <f t="shared" si="16"/>
        <v/>
      </c>
      <c r="O79" s="100" t="str">
        <f t="shared" si="19"/>
        <v/>
      </c>
      <c r="P79" s="183"/>
      <c r="Q79" s="184"/>
      <c r="R79" s="184"/>
      <c r="S79" s="184"/>
      <c r="T79" s="185"/>
    </row>
    <row r="80" spans="1:20" ht="15.95" hidden="1" customHeight="1" x14ac:dyDescent="0.25">
      <c r="A80" s="48"/>
      <c r="B80" s="66" t="str">
        <f t="shared" si="13"/>
        <v/>
      </c>
      <c r="C80" s="66" t="str">
        <f t="shared" si="14"/>
        <v/>
      </c>
      <c r="D80" s="58"/>
      <c r="E80" s="71"/>
      <c r="F80" s="7"/>
      <c r="G80" s="68" t="str">
        <f t="shared" ca="1" si="15"/>
        <v/>
      </c>
      <c r="H80" s="97" t="str">
        <f>IF($F80&lt;&gt;"",VLOOKUP($F80,'ResourceM&amp;S'!$A$3:$E$8,5),"")</f>
        <v/>
      </c>
      <c r="I80" s="67"/>
      <c r="J80" s="107"/>
      <c r="K80" s="98" t="str">
        <f t="shared" ca="1" si="17"/>
        <v/>
      </c>
      <c r="L80" s="99" t="str">
        <f t="shared" si="18"/>
        <v/>
      </c>
      <c r="M80" s="46"/>
      <c r="N80" s="108" t="str">
        <f t="shared" si="16"/>
        <v/>
      </c>
      <c r="O80" s="100" t="str">
        <f t="shared" si="19"/>
        <v/>
      </c>
      <c r="P80" s="183"/>
      <c r="Q80" s="184"/>
      <c r="R80" s="184"/>
      <c r="S80" s="184"/>
      <c r="T80" s="185"/>
    </row>
    <row r="81" spans="1:20" ht="15.95" hidden="1" customHeight="1" x14ac:dyDescent="0.25">
      <c r="A81" s="48"/>
      <c r="B81" s="66" t="str">
        <f t="shared" si="13"/>
        <v/>
      </c>
      <c r="C81" s="66" t="str">
        <f t="shared" si="14"/>
        <v/>
      </c>
      <c r="D81" s="58"/>
      <c r="E81" s="71"/>
      <c r="F81" s="7"/>
      <c r="G81" s="68" t="str">
        <f t="shared" ca="1" si="15"/>
        <v/>
      </c>
      <c r="H81" s="97" t="str">
        <f>IF($F81&lt;&gt;"",VLOOKUP($F81,'ResourceM&amp;S'!$A$3:$E$8,5),"")</f>
        <v/>
      </c>
      <c r="I81" s="67"/>
      <c r="J81" s="107"/>
      <c r="K81" s="98" t="str">
        <f t="shared" ca="1" si="17"/>
        <v/>
      </c>
      <c r="L81" s="99" t="str">
        <f t="shared" si="18"/>
        <v/>
      </c>
      <c r="M81" s="46"/>
      <c r="N81" s="108" t="str">
        <f t="shared" si="16"/>
        <v/>
      </c>
      <c r="O81" s="100" t="str">
        <f t="shared" si="19"/>
        <v/>
      </c>
      <c r="P81" s="183"/>
      <c r="Q81" s="184"/>
      <c r="R81" s="184"/>
      <c r="S81" s="184"/>
      <c r="T81" s="185"/>
    </row>
    <row r="82" spans="1:20" ht="15.95" hidden="1" customHeight="1" x14ac:dyDescent="0.25">
      <c r="A82" s="48"/>
      <c r="B82" s="66" t="str">
        <f t="shared" si="13"/>
        <v/>
      </c>
      <c r="C82" s="66" t="str">
        <f t="shared" si="14"/>
        <v/>
      </c>
      <c r="D82" s="58"/>
      <c r="E82" s="71"/>
      <c r="F82" s="7"/>
      <c r="G82" s="68" t="str">
        <f t="shared" ca="1" si="15"/>
        <v/>
      </c>
      <c r="H82" s="97" t="str">
        <f>IF($F82&lt;&gt;"",VLOOKUP($F82,'ResourceM&amp;S'!$A$3:$E$8,5),"")</f>
        <v/>
      </c>
      <c r="I82" s="67"/>
      <c r="J82" s="107"/>
      <c r="K82" s="98" t="str">
        <f t="shared" ca="1" si="17"/>
        <v/>
      </c>
      <c r="L82" s="99" t="str">
        <f t="shared" si="18"/>
        <v/>
      </c>
      <c r="M82" s="46"/>
      <c r="N82" s="108" t="str">
        <f t="shared" si="16"/>
        <v/>
      </c>
      <c r="O82" s="100" t="str">
        <f t="shared" si="19"/>
        <v/>
      </c>
      <c r="P82" s="183"/>
      <c r="Q82" s="184"/>
      <c r="R82" s="184"/>
      <c r="S82" s="184"/>
      <c r="T82" s="185"/>
    </row>
    <row r="83" spans="1:20" ht="15.95" hidden="1" customHeight="1" x14ac:dyDescent="0.25">
      <c r="A83" s="48"/>
      <c r="B83" s="66" t="str">
        <f t="shared" si="13"/>
        <v/>
      </c>
      <c r="C83" s="66" t="str">
        <f t="shared" si="14"/>
        <v/>
      </c>
      <c r="D83" s="58"/>
      <c r="E83" s="71"/>
      <c r="F83" s="7"/>
      <c r="G83" s="68" t="str">
        <f t="shared" ca="1" si="15"/>
        <v/>
      </c>
      <c r="H83" s="97" t="str">
        <f>IF($F83&lt;&gt;"",VLOOKUP($F83,'ResourceM&amp;S'!$A$3:$E$8,5),"")</f>
        <v/>
      </c>
      <c r="I83" s="67"/>
      <c r="J83" s="107"/>
      <c r="K83" s="98" t="str">
        <f t="shared" ca="1" si="17"/>
        <v/>
      </c>
      <c r="L83" s="99" t="str">
        <f t="shared" si="18"/>
        <v/>
      </c>
      <c r="M83" s="46"/>
      <c r="N83" s="108" t="str">
        <f t="shared" si="16"/>
        <v/>
      </c>
      <c r="O83" s="100" t="str">
        <f t="shared" si="19"/>
        <v/>
      </c>
      <c r="P83" s="183"/>
      <c r="Q83" s="184"/>
      <c r="R83" s="184"/>
      <c r="S83" s="184"/>
      <c r="T83" s="185"/>
    </row>
    <row r="84" spans="1:20" ht="15.95" hidden="1" customHeight="1" x14ac:dyDescent="0.25">
      <c r="A84" s="48"/>
      <c r="B84" s="66" t="str">
        <f t="shared" si="13"/>
        <v/>
      </c>
      <c r="C84" s="66" t="str">
        <f t="shared" si="14"/>
        <v/>
      </c>
      <c r="D84" s="58"/>
      <c r="E84" s="71"/>
      <c r="F84" s="7"/>
      <c r="G84" s="68" t="str">
        <f t="shared" ca="1" si="15"/>
        <v/>
      </c>
      <c r="H84" s="97" t="str">
        <f>IF($F84&lt;&gt;"",VLOOKUP($F84,'ResourceM&amp;S'!$A$3:$E$8,5),"")</f>
        <v/>
      </c>
      <c r="I84" s="67"/>
      <c r="J84" s="107"/>
      <c r="K84" s="98" t="str">
        <f t="shared" ca="1" si="17"/>
        <v/>
      </c>
      <c r="L84" s="99" t="str">
        <f t="shared" si="18"/>
        <v/>
      </c>
      <c r="M84" s="46"/>
      <c r="N84" s="108" t="str">
        <f t="shared" si="16"/>
        <v/>
      </c>
      <c r="O84" s="100" t="str">
        <f t="shared" si="19"/>
        <v/>
      </c>
      <c r="P84" s="183"/>
      <c r="Q84" s="184"/>
      <c r="R84" s="184"/>
      <c r="S84" s="184"/>
      <c r="T84" s="185"/>
    </row>
    <row r="85" spans="1:20" ht="15.95" hidden="1" customHeight="1" x14ac:dyDescent="0.25">
      <c r="A85" s="48"/>
      <c r="B85" s="66" t="str">
        <f t="shared" si="13"/>
        <v/>
      </c>
      <c r="C85" s="66" t="str">
        <f t="shared" si="14"/>
        <v/>
      </c>
      <c r="D85" s="58"/>
      <c r="E85" s="71"/>
      <c r="F85" s="7"/>
      <c r="G85" s="68" t="str">
        <f t="shared" ca="1" si="15"/>
        <v/>
      </c>
      <c r="H85" s="97" t="str">
        <f>IF($F85&lt;&gt;"",VLOOKUP($F85,'ResourceM&amp;S'!$A$3:$E$8,5),"")</f>
        <v/>
      </c>
      <c r="I85" s="67"/>
      <c r="J85" s="107"/>
      <c r="K85" s="98" t="str">
        <f t="shared" ca="1" si="17"/>
        <v/>
      </c>
      <c r="L85" s="99" t="str">
        <f t="shared" si="18"/>
        <v/>
      </c>
      <c r="M85" s="46"/>
      <c r="N85" s="108" t="str">
        <f t="shared" si="16"/>
        <v/>
      </c>
      <c r="O85" s="100" t="str">
        <f t="shared" si="19"/>
        <v/>
      </c>
      <c r="P85" s="183"/>
      <c r="Q85" s="184"/>
      <c r="R85" s="184"/>
      <c r="S85" s="184"/>
      <c r="T85" s="185"/>
    </row>
    <row r="86" spans="1:20" ht="15.95" hidden="1" customHeight="1" x14ac:dyDescent="0.25">
      <c r="A86" s="48"/>
      <c r="B86" s="66" t="str">
        <f t="shared" si="13"/>
        <v/>
      </c>
      <c r="C86" s="66" t="str">
        <f t="shared" si="14"/>
        <v/>
      </c>
      <c r="D86" s="58"/>
      <c r="E86" s="71"/>
      <c r="F86" s="7"/>
      <c r="G86" s="68" t="str">
        <f t="shared" ca="1" si="15"/>
        <v/>
      </c>
      <c r="H86" s="97" t="str">
        <f>IF($F86&lt;&gt;"",VLOOKUP($F86,'ResourceM&amp;S'!$A$3:$E$8,5),"")</f>
        <v/>
      </c>
      <c r="I86" s="67"/>
      <c r="J86" s="107"/>
      <c r="K86" s="98" t="str">
        <f t="shared" ca="1" si="17"/>
        <v/>
      </c>
      <c r="L86" s="99" t="str">
        <f t="shared" si="18"/>
        <v/>
      </c>
      <c r="M86" s="46"/>
      <c r="N86" s="108" t="str">
        <f t="shared" si="16"/>
        <v/>
      </c>
      <c r="O86" s="100" t="str">
        <f t="shared" si="19"/>
        <v/>
      </c>
      <c r="P86" s="183"/>
      <c r="Q86" s="184"/>
      <c r="R86" s="184"/>
      <c r="S86" s="184"/>
      <c r="T86" s="185"/>
    </row>
    <row r="87" spans="1:20" ht="15.95" hidden="1" customHeight="1" x14ac:dyDescent="0.25">
      <c r="A87" s="48"/>
      <c r="B87" s="66" t="str">
        <f t="shared" si="13"/>
        <v/>
      </c>
      <c r="C87" s="66" t="str">
        <f t="shared" si="14"/>
        <v/>
      </c>
      <c r="D87" s="58"/>
      <c r="E87" s="71"/>
      <c r="F87" s="7"/>
      <c r="G87" s="68" t="str">
        <f t="shared" ca="1" si="15"/>
        <v/>
      </c>
      <c r="H87" s="97" t="str">
        <f>IF($F87&lt;&gt;"",VLOOKUP($F87,'ResourceM&amp;S'!$A$3:$E$8,5),"")</f>
        <v/>
      </c>
      <c r="I87" s="67"/>
      <c r="J87" s="107"/>
      <c r="K87" s="98" t="str">
        <f t="shared" ca="1" si="17"/>
        <v/>
      </c>
      <c r="L87" s="99" t="str">
        <f t="shared" si="18"/>
        <v/>
      </c>
      <c r="M87" s="46"/>
      <c r="N87" s="108" t="str">
        <f t="shared" si="16"/>
        <v/>
      </c>
      <c r="O87" s="100" t="str">
        <f t="shared" si="19"/>
        <v/>
      </c>
      <c r="P87" s="183"/>
      <c r="Q87" s="184"/>
      <c r="R87" s="184"/>
      <c r="S87" s="184"/>
      <c r="T87" s="185"/>
    </row>
    <row r="88" spans="1:20" ht="15.95" hidden="1" customHeight="1" x14ac:dyDescent="0.25">
      <c r="A88" s="48"/>
      <c r="B88" s="66" t="str">
        <f t="shared" si="13"/>
        <v/>
      </c>
      <c r="C88" s="66" t="str">
        <f t="shared" si="14"/>
        <v/>
      </c>
      <c r="D88" s="58"/>
      <c r="E88" s="71"/>
      <c r="F88" s="7"/>
      <c r="G88" s="68" t="str">
        <f t="shared" ca="1" si="15"/>
        <v/>
      </c>
      <c r="H88" s="97" t="str">
        <f>IF($F88&lt;&gt;"",VLOOKUP($F88,'ResourceM&amp;S'!$A$3:$E$8,5),"")</f>
        <v/>
      </c>
      <c r="I88" s="67"/>
      <c r="J88" s="107"/>
      <c r="K88" s="98" t="str">
        <f t="shared" ca="1" si="17"/>
        <v/>
      </c>
      <c r="L88" s="99" t="str">
        <f t="shared" si="18"/>
        <v/>
      </c>
      <c r="M88" s="46"/>
      <c r="N88" s="108" t="str">
        <f t="shared" si="16"/>
        <v/>
      </c>
      <c r="O88" s="100" t="str">
        <f t="shared" si="19"/>
        <v/>
      </c>
      <c r="P88" s="183"/>
      <c r="Q88" s="184"/>
      <c r="R88" s="184"/>
      <c r="S88" s="184"/>
      <c r="T88" s="185"/>
    </row>
    <row r="89" spans="1:20" ht="15.95" hidden="1" customHeight="1" x14ac:dyDescent="0.25">
      <c r="A89" s="48"/>
      <c r="B89" s="66" t="str">
        <f t="shared" si="13"/>
        <v/>
      </c>
      <c r="C89" s="66" t="str">
        <f t="shared" si="14"/>
        <v/>
      </c>
      <c r="D89" s="58"/>
      <c r="E89" s="71"/>
      <c r="F89" s="7"/>
      <c r="G89" s="68" t="str">
        <f t="shared" ca="1" si="15"/>
        <v/>
      </c>
      <c r="H89" s="97" t="str">
        <f>IF($F89&lt;&gt;"",VLOOKUP($F89,'ResourceM&amp;S'!$A$3:$E$8,5),"")</f>
        <v/>
      </c>
      <c r="I89" s="67"/>
      <c r="J89" s="107"/>
      <c r="K89" s="98" t="str">
        <f t="shared" ca="1" si="17"/>
        <v/>
      </c>
      <c r="L89" s="99" t="str">
        <f t="shared" si="18"/>
        <v/>
      </c>
      <c r="M89" s="46"/>
      <c r="N89" s="108" t="str">
        <f t="shared" si="16"/>
        <v/>
      </c>
      <c r="O89" s="100" t="str">
        <f t="shared" si="19"/>
        <v/>
      </c>
      <c r="P89" s="183"/>
      <c r="Q89" s="184"/>
      <c r="R89" s="184"/>
      <c r="S89" s="184"/>
      <c r="T89" s="185"/>
    </row>
    <row r="90" spans="1:20" ht="15.95" hidden="1" customHeight="1" x14ac:dyDescent="0.25">
      <c r="A90" s="48"/>
      <c r="B90" s="66" t="str">
        <f t="shared" si="13"/>
        <v/>
      </c>
      <c r="C90" s="66" t="str">
        <f t="shared" si="14"/>
        <v/>
      </c>
      <c r="D90" s="58"/>
      <c r="E90" s="71"/>
      <c r="F90" s="7"/>
      <c r="G90" s="68" t="str">
        <f t="shared" ca="1" si="15"/>
        <v/>
      </c>
      <c r="H90" s="97" t="str">
        <f>IF($F90&lt;&gt;"",VLOOKUP($F90,'ResourceM&amp;S'!$A$3:$E$8,5),"")</f>
        <v/>
      </c>
      <c r="I90" s="67"/>
      <c r="J90" s="107"/>
      <c r="K90" s="98" t="str">
        <f t="shared" ca="1" si="17"/>
        <v/>
      </c>
      <c r="L90" s="99" t="str">
        <f t="shared" si="18"/>
        <v/>
      </c>
      <c r="M90" s="46"/>
      <c r="N90" s="108" t="str">
        <f t="shared" si="16"/>
        <v/>
      </c>
      <c r="O90" s="100" t="str">
        <f t="shared" si="19"/>
        <v/>
      </c>
      <c r="P90" s="183"/>
      <c r="Q90" s="184"/>
      <c r="R90" s="184"/>
      <c r="S90" s="184"/>
      <c r="T90" s="185"/>
    </row>
    <row r="91" spans="1:20" ht="15.95" hidden="1" customHeight="1" x14ac:dyDescent="0.25">
      <c r="A91" s="48"/>
      <c r="B91" s="66" t="str">
        <f t="shared" si="13"/>
        <v/>
      </c>
      <c r="C91" s="66" t="str">
        <f t="shared" si="14"/>
        <v/>
      </c>
      <c r="D91" s="58"/>
      <c r="E91" s="71"/>
      <c r="F91" s="7"/>
      <c r="G91" s="68" t="str">
        <f t="shared" ca="1" si="15"/>
        <v/>
      </c>
      <c r="H91" s="97" t="str">
        <f>IF($F91&lt;&gt;"",VLOOKUP($F91,'ResourceM&amp;S'!$A$3:$E$8,5),"")</f>
        <v/>
      </c>
      <c r="I91" s="67"/>
      <c r="J91" s="107"/>
      <c r="K91" s="98" t="str">
        <f t="shared" ca="1" si="17"/>
        <v/>
      </c>
      <c r="L91" s="99" t="str">
        <f t="shared" si="18"/>
        <v/>
      </c>
      <c r="M91" s="46"/>
      <c r="N91" s="108" t="str">
        <f t="shared" si="16"/>
        <v/>
      </c>
      <c r="O91" s="100" t="str">
        <f t="shared" si="19"/>
        <v/>
      </c>
      <c r="P91" s="183"/>
      <c r="Q91" s="184"/>
      <c r="R91" s="184"/>
      <c r="S91" s="184"/>
      <c r="T91" s="185"/>
    </row>
    <row r="92" spans="1:20" ht="15.95" hidden="1" customHeight="1" x14ac:dyDescent="0.25">
      <c r="A92" s="48"/>
      <c r="B92" s="66" t="str">
        <f t="shared" si="13"/>
        <v/>
      </c>
      <c r="C92" s="66" t="str">
        <f t="shared" si="14"/>
        <v/>
      </c>
      <c r="D92" s="58"/>
      <c r="E92" s="71"/>
      <c r="F92" s="7"/>
      <c r="G92" s="68" t="str">
        <f t="shared" ca="1" si="15"/>
        <v/>
      </c>
      <c r="H92" s="97" t="str">
        <f>IF($F92&lt;&gt;"",VLOOKUP($F92,'ResourceM&amp;S'!$A$3:$E$8,5),"")</f>
        <v/>
      </c>
      <c r="I92" s="67"/>
      <c r="J92" s="107"/>
      <c r="K92" s="98" t="str">
        <f t="shared" ca="1" si="17"/>
        <v/>
      </c>
      <c r="L92" s="99" t="str">
        <f t="shared" si="18"/>
        <v/>
      </c>
      <c r="M92" s="46"/>
      <c r="N92" s="108" t="str">
        <f t="shared" si="16"/>
        <v/>
      </c>
      <c r="O92" s="100" t="str">
        <f t="shared" si="19"/>
        <v/>
      </c>
      <c r="P92" s="183"/>
      <c r="Q92" s="184"/>
      <c r="R92" s="184"/>
      <c r="S92" s="184"/>
      <c r="T92" s="185"/>
    </row>
    <row r="93" spans="1:20" ht="15.95" hidden="1" customHeight="1" x14ac:dyDescent="0.25">
      <c r="A93" s="48"/>
      <c r="B93" s="66" t="str">
        <f t="shared" si="13"/>
        <v/>
      </c>
      <c r="C93" s="66" t="str">
        <f t="shared" si="14"/>
        <v/>
      </c>
      <c r="D93" s="58"/>
      <c r="E93" s="71"/>
      <c r="F93" s="7"/>
      <c r="G93" s="68" t="str">
        <f t="shared" ca="1" si="15"/>
        <v/>
      </c>
      <c r="H93" s="97" t="str">
        <f>IF($F93&lt;&gt;"",VLOOKUP($F93,'ResourceM&amp;S'!$A$3:$E$8,5),"")</f>
        <v/>
      </c>
      <c r="I93" s="67"/>
      <c r="J93" s="107"/>
      <c r="K93" s="98" t="str">
        <f t="shared" ca="1" si="17"/>
        <v/>
      </c>
      <c r="L93" s="99" t="str">
        <f t="shared" si="18"/>
        <v/>
      </c>
      <c r="M93" s="46"/>
      <c r="N93" s="108" t="str">
        <f t="shared" si="16"/>
        <v/>
      </c>
      <c r="O93" s="100" t="str">
        <f t="shared" si="19"/>
        <v/>
      </c>
      <c r="P93" s="183"/>
      <c r="Q93" s="184"/>
      <c r="R93" s="184"/>
      <c r="S93" s="184"/>
      <c r="T93" s="185"/>
    </row>
    <row r="94" spans="1:20" ht="15.95" hidden="1" customHeight="1" x14ac:dyDescent="0.25">
      <c r="A94" s="48"/>
      <c r="B94" s="66" t="str">
        <f t="shared" si="13"/>
        <v/>
      </c>
      <c r="C94" s="66" t="str">
        <f t="shared" si="14"/>
        <v/>
      </c>
      <c r="D94" s="58"/>
      <c r="E94" s="71"/>
      <c r="F94" s="7"/>
      <c r="G94" s="68" t="str">
        <f t="shared" ca="1" si="15"/>
        <v/>
      </c>
      <c r="H94" s="97" t="str">
        <f>IF($F94&lt;&gt;"",VLOOKUP($F94,'ResourceM&amp;S'!$A$3:$E$8,5),"")</f>
        <v/>
      </c>
      <c r="I94" s="67"/>
      <c r="J94" s="107"/>
      <c r="K94" s="98" t="str">
        <f t="shared" ca="1" si="17"/>
        <v/>
      </c>
      <c r="L94" s="99" t="str">
        <f t="shared" si="18"/>
        <v/>
      </c>
      <c r="M94" s="46"/>
      <c r="N94" s="108" t="str">
        <f t="shared" si="16"/>
        <v/>
      </c>
      <c r="O94" s="100" t="str">
        <f t="shared" si="19"/>
        <v/>
      </c>
      <c r="P94" s="183"/>
      <c r="Q94" s="184"/>
      <c r="R94" s="184"/>
      <c r="S94" s="184"/>
      <c r="T94" s="185"/>
    </row>
    <row r="95" spans="1:20" ht="15.95" hidden="1" customHeight="1" x14ac:dyDescent="0.25">
      <c r="A95" s="48"/>
      <c r="B95" s="66" t="str">
        <f t="shared" si="13"/>
        <v/>
      </c>
      <c r="C95" s="66" t="str">
        <f t="shared" si="14"/>
        <v/>
      </c>
      <c r="D95" s="58"/>
      <c r="E95" s="71"/>
      <c r="F95" s="7"/>
      <c r="G95" s="68" t="str">
        <f t="shared" ca="1" si="15"/>
        <v/>
      </c>
      <c r="H95" s="97" t="str">
        <f>IF($F95&lt;&gt;"",VLOOKUP($F95,'ResourceM&amp;S'!$A$3:$E$8,5),"")</f>
        <v/>
      </c>
      <c r="I95" s="67"/>
      <c r="J95" s="107"/>
      <c r="K95" s="98" t="str">
        <f t="shared" ca="1" si="17"/>
        <v/>
      </c>
      <c r="L95" s="99" t="str">
        <f t="shared" si="18"/>
        <v/>
      </c>
      <c r="M95" s="46"/>
      <c r="N95" s="108" t="str">
        <f t="shared" si="16"/>
        <v/>
      </c>
      <c r="O95" s="100" t="str">
        <f t="shared" si="19"/>
        <v/>
      </c>
      <c r="P95" s="183"/>
      <c r="Q95" s="184"/>
      <c r="R95" s="184"/>
      <c r="S95" s="184"/>
      <c r="T95" s="185"/>
    </row>
    <row r="96" spans="1:20" ht="15.95" hidden="1" customHeight="1" x14ac:dyDescent="0.25">
      <c r="A96" s="48"/>
      <c r="B96" s="66" t="str">
        <f t="shared" si="13"/>
        <v/>
      </c>
      <c r="C96" s="66" t="str">
        <f t="shared" si="14"/>
        <v/>
      </c>
      <c r="D96" s="58"/>
      <c r="E96" s="71"/>
      <c r="F96" s="7"/>
      <c r="G96" s="68" t="str">
        <f t="shared" ca="1" si="15"/>
        <v/>
      </c>
      <c r="H96" s="97" t="str">
        <f>IF($F96&lt;&gt;"",VLOOKUP($F96,'ResourceM&amp;S'!$A$3:$E$8,5),"")</f>
        <v/>
      </c>
      <c r="I96" s="67"/>
      <c r="J96" s="107"/>
      <c r="K96" s="98" t="str">
        <f t="shared" ca="1" si="17"/>
        <v/>
      </c>
      <c r="L96" s="99" t="str">
        <f t="shared" si="18"/>
        <v/>
      </c>
      <c r="M96" s="46"/>
      <c r="N96" s="108" t="str">
        <f t="shared" si="16"/>
        <v/>
      </c>
      <c r="O96" s="100" t="str">
        <f t="shared" si="19"/>
        <v/>
      </c>
      <c r="P96" s="183"/>
      <c r="Q96" s="184"/>
      <c r="R96" s="184"/>
      <c r="S96" s="184"/>
      <c r="T96" s="185"/>
    </row>
    <row r="97" spans="1:20" ht="15.95" hidden="1" customHeight="1" x14ac:dyDescent="0.25">
      <c r="A97" s="48"/>
      <c r="B97" s="66" t="str">
        <f t="shared" si="13"/>
        <v/>
      </c>
      <c r="C97" s="66" t="str">
        <f t="shared" si="14"/>
        <v/>
      </c>
      <c r="D97" s="58"/>
      <c r="E97" s="71"/>
      <c r="F97" s="7"/>
      <c r="G97" s="68" t="str">
        <f t="shared" ca="1" si="15"/>
        <v/>
      </c>
      <c r="H97" s="97" t="str">
        <f>IF($F97&lt;&gt;"",VLOOKUP($F97,'ResourceM&amp;S'!$A$3:$E$8,5),"")</f>
        <v/>
      </c>
      <c r="I97" s="67"/>
      <c r="J97" s="107"/>
      <c r="K97" s="98" t="str">
        <f t="shared" ca="1" si="17"/>
        <v/>
      </c>
      <c r="L97" s="99" t="str">
        <f t="shared" si="18"/>
        <v/>
      </c>
      <c r="M97" s="46"/>
      <c r="N97" s="108" t="str">
        <f t="shared" si="16"/>
        <v/>
      </c>
      <c r="O97" s="100" t="str">
        <f t="shared" si="19"/>
        <v/>
      </c>
      <c r="P97" s="183"/>
      <c r="Q97" s="184"/>
      <c r="R97" s="184"/>
      <c r="S97" s="184"/>
      <c r="T97" s="185"/>
    </row>
    <row r="98" spans="1:20" ht="30" customHeight="1" x14ac:dyDescent="0.25">
      <c r="J98" s="10">
        <f ca="1">SUM(K67:K97)</f>
        <v>117.8</v>
      </c>
      <c r="O98" s="10">
        <f>SUM(O67:O97)</f>
        <v>229.23585558899998</v>
      </c>
    </row>
    <row r="99" spans="1:20" ht="30" customHeight="1" x14ac:dyDescent="0.25"/>
    <row r="100" spans="1:20" ht="30" customHeight="1" x14ac:dyDescent="0.25">
      <c r="A100" s="135" t="s">
        <v>1015</v>
      </c>
      <c r="B100" s="135"/>
      <c r="C100" s="135"/>
      <c r="D100" s="135"/>
    </row>
    <row r="101" spans="1:20" ht="21" x14ac:dyDescent="0.35">
      <c r="A101" s="199" t="s">
        <v>3</v>
      </c>
      <c r="B101" s="200"/>
      <c r="C101" s="201"/>
      <c r="D101" s="201"/>
      <c r="E101" s="201"/>
      <c r="F101" s="201"/>
      <c r="G101" s="201"/>
      <c r="H101" s="201"/>
      <c r="I101" s="201"/>
      <c r="J101" s="201"/>
      <c r="K101" s="201"/>
      <c r="L101" s="201"/>
      <c r="M101" s="201"/>
      <c r="N101" s="202"/>
    </row>
    <row r="102" spans="1:20" ht="39" customHeight="1" x14ac:dyDescent="0.25">
      <c r="A102" s="122" t="s">
        <v>4</v>
      </c>
      <c r="B102" s="122" t="s">
        <v>1053</v>
      </c>
      <c r="C102" s="123" t="s">
        <v>5</v>
      </c>
      <c r="D102" s="196" t="s">
        <v>1056</v>
      </c>
      <c r="E102" s="197"/>
      <c r="F102" s="197"/>
      <c r="G102" s="197"/>
      <c r="H102" s="197"/>
      <c r="I102" s="197"/>
      <c r="J102" s="198"/>
      <c r="K102" s="122"/>
      <c r="L102" s="123" t="s">
        <v>6</v>
      </c>
      <c r="M102" s="124"/>
      <c r="N102" s="125" t="s">
        <v>2</v>
      </c>
    </row>
    <row r="103" spans="1:20" ht="15.75" x14ac:dyDescent="0.25">
      <c r="A103" s="48"/>
      <c r="B103" s="66" t="str">
        <f t="shared" ref="B103:B142" si="20">IF(ISNUMBER($A103), IF(VLOOKUP($A103,$A$8:$C$27,2)&lt;&gt;"",VLOOKUP($A103,$A$8:$C$27,2),"TBD"),"")</f>
        <v/>
      </c>
      <c r="C103" s="66" t="str">
        <f t="shared" ref="C103:C142" si="21">IF(ISNUMBER($A103), IF(VLOOKUP($A103,$A$8:$C$27,3)&lt;&gt;"",VLOOKUP($A103,$A$8:$C$27,3),"Enter an Activity Name in the Activity Table"),"")</f>
        <v/>
      </c>
      <c r="D103" s="186"/>
      <c r="E103" s="187"/>
      <c r="F103" s="187"/>
      <c r="G103" s="187"/>
      <c r="H103" s="187"/>
      <c r="I103" s="187"/>
      <c r="J103" s="188"/>
      <c r="L103" s="121"/>
      <c r="M103" s="58"/>
      <c r="N103" s="121"/>
    </row>
    <row r="104" spans="1:20" ht="15.75" x14ac:dyDescent="0.25">
      <c r="A104" s="48"/>
      <c r="B104" s="66" t="str">
        <f t="shared" si="20"/>
        <v/>
      </c>
      <c r="C104" s="66" t="str">
        <f t="shared" si="21"/>
        <v/>
      </c>
      <c r="D104" s="186"/>
      <c r="E104" s="187"/>
      <c r="F104" s="187"/>
      <c r="G104" s="187"/>
      <c r="H104" s="187"/>
      <c r="I104" s="187"/>
      <c r="J104" s="188"/>
      <c r="L104" s="58"/>
      <c r="M104" s="58"/>
      <c r="N104" s="58"/>
    </row>
    <row r="105" spans="1:20" ht="15.75" x14ac:dyDescent="0.25">
      <c r="A105" s="48"/>
      <c r="B105" s="66" t="str">
        <f t="shared" si="20"/>
        <v/>
      </c>
      <c r="C105" s="66" t="str">
        <f t="shared" si="21"/>
        <v/>
      </c>
      <c r="D105" s="186"/>
      <c r="E105" s="187"/>
      <c r="F105" s="187"/>
      <c r="G105" s="187"/>
      <c r="H105" s="187"/>
      <c r="I105" s="187"/>
      <c r="J105" s="188"/>
      <c r="L105" s="58"/>
      <c r="M105" s="58"/>
      <c r="N105" s="58"/>
    </row>
    <row r="106" spans="1:20" ht="15.75" x14ac:dyDescent="0.25">
      <c r="A106" s="48"/>
      <c r="B106" s="66" t="str">
        <f t="shared" si="20"/>
        <v/>
      </c>
      <c r="C106" s="66" t="str">
        <f t="shared" si="21"/>
        <v/>
      </c>
      <c r="D106" s="186"/>
      <c r="E106" s="187"/>
      <c r="F106" s="187"/>
      <c r="G106" s="187"/>
      <c r="H106" s="187"/>
      <c r="I106" s="187"/>
      <c r="J106" s="188"/>
      <c r="L106" s="58"/>
      <c r="M106" s="58"/>
      <c r="N106" s="58"/>
    </row>
    <row r="107" spans="1:20" ht="15.75" x14ac:dyDescent="0.25">
      <c r="A107" s="48"/>
      <c r="B107" s="66" t="str">
        <f t="shared" si="20"/>
        <v/>
      </c>
      <c r="C107" s="66" t="str">
        <f t="shared" si="21"/>
        <v/>
      </c>
      <c r="D107" s="186"/>
      <c r="E107" s="187"/>
      <c r="F107" s="187"/>
      <c r="G107" s="187"/>
      <c r="H107" s="187"/>
      <c r="I107" s="187"/>
      <c r="J107" s="188"/>
      <c r="L107" s="58"/>
      <c r="M107" s="58"/>
      <c r="N107" s="58"/>
    </row>
    <row r="108" spans="1:20" ht="15.75" x14ac:dyDescent="0.25">
      <c r="A108" s="48"/>
      <c r="B108" s="66" t="str">
        <f t="shared" si="20"/>
        <v/>
      </c>
      <c r="C108" s="66" t="str">
        <f t="shared" si="21"/>
        <v/>
      </c>
      <c r="D108" s="186"/>
      <c r="E108" s="187"/>
      <c r="F108" s="187"/>
      <c r="G108" s="187"/>
      <c r="H108" s="187"/>
      <c r="I108" s="187"/>
      <c r="J108" s="188"/>
      <c r="L108" s="58"/>
      <c r="M108" s="58"/>
      <c r="N108" s="58"/>
    </row>
    <row r="109" spans="1:20" ht="15.75" x14ac:dyDescent="0.25">
      <c r="A109" s="48"/>
      <c r="B109" s="66" t="str">
        <f t="shared" si="20"/>
        <v/>
      </c>
      <c r="C109" s="66" t="str">
        <f t="shared" si="21"/>
        <v/>
      </c>
      <c r="D109" s="186"/>
      <c r="E109" s="187"/>
      <c r="F109" s="187"/>
      <c r="G109" s="187"/>
      <c r="H109" s="187"/>
      <c r="I109" s="187"/>
      <c r="J109" s="188"/>
      <c r="L109" s="58"/>
      <c r="M109" s="58"/>
      <c r="N109" s="58"/>
    </row>
    <row r="110" spans="1:20" ht="15.75" x14ac:dyDescent="0.25">
      <c r="A110" s="48"/>
      <c r="B110" s="66" t="str">
        <f t="shared" si="20"/>
        <v/>
      </c>
      <c r="C110" s="66" t="str">
        <f t="shared" si="21"/>
        <v/>
      </c>
      <c r="D110" s="186"/>
      <c r="E110" s="187"/>
      <c r="F110" s="187"/>
      <c r="G110" s="187"/>
      <c r="H110" s="187"/>
      <c r="I110" s="187"/>
      <c r="J110" s="188"/>
      <c r="L110" s="58"/>
      <c r="M110" s="58"/>
      <c r="N110" s="58"/>
    </row>
    <row r="111" spans="1:20" ht="15.75" x14ac:dyDescent="0.25">
      <c r="A111" s="48"/>
      <c r="B111" s="66" t="str">
        <f t="shared" si="20"/>
        <v/>
      </c>
      <c r="C111" s="66" t="str">
        <f t="shared" si="21"/>
        <v/>
      </c>
      <c r="D111" s="186"/>
      <c r="E111" s="187"/>
      <c r="F111" s="187"/>
      <c r="G111" s="187"/>
      <c r="H111" s="187"/>
      <c r="I111" s="187"/>
      <c r="J111" s="188"/>
      <c r="L111" s="58"/>
      <c r="M111" s="58"/>
      <c r="N111" s="58"/>
    </row>
    <row r="112" spans="1:20" ht="15.75" x14ac:dyDescent="0.25">
      <c r="A112" s="48"/>
      <c r="B112" s="66" t="str">
        <f t="shared" si="20"/>
        <v/>
      </c>
      <c r="C112" s="66" t="str">
        <f t="shared" si="21"/>
        <v/>
      </c>
      <c r="D112" s="186"/>
      <c r="E112" s="187"/>
      <c r="F112" s="187"/>
      <c r="G112" s="187"/>
      <c r="H112" s="187"/>
      <c r="I112" s="187"/>
      <c r="J112" s="188"/>
      <c r="L112" s="58"/>
      <c r="M112" s="58"/>
      <c r="N112" s="58"/>
    </row>
    <row r="113" spans="1:14" ht="15.75" x14ac:dyDescent="0.25">
      <c r="A113" s="48"/>
      <c r="B113" s="66" t="str">
        <f t="shared" si="20"/>
        <v/>
      </c>
      <c r="C113" s="66" t="str">
        <f t="shared" si="21"/>
        <v/>
      </c>
      <c r="D113" s="186"/>
      <c r="E113" s="187"/>
      <c r="F113" s="187"/>
      <c r="G113" s="187"/>
      <c r="H113" s="187"/>
      <c r="I113" s="187"/>
      <c r="J113" s="188"/>
      <c r="L113" s="58"/>
      <c r="M113" s="58"/>
      <c r="N113" s="58"/>
    </row>
    <row r="114" spans="1:14" ht="15.75" x14ac:dyDescent="0.25">
      <c r="A114" s="48"/>
      <c r="B114" s="66" t="str">
        <f t="shared" si="20"/>
        <v/>
      </c>
      <c r="C114" s="66" t="str">
        <f t="shared" si="21"/>
        <v/>
      </c>
      <c r="D114" s="186"/>
      <c r="E114" s="187"/>
      <c r="F114" s="187"/>
      <c r="G114" s="187"/>
      <c r="H114" s="187"/>
      <c r="I114" s="187"/>
      <c r="J114" s="188"/>
      <c r="L114" s="58"/>
      <c r="M114" s="58"/>
      <c r="N114" s="58"/>
    </row>
    <row r="115" spans="1:14" ht="15.75" x14ac:dyDescent="0.25">
      <c r="A115" s="48"/>
      <c r="B115" s="66" t="str">
        <f t="shared" si="20"/>
        <v/>
      </c>
      <c r="C115" s="66" t="str">
        <f t="shared" si="21"/>
        <v/>
      </c>
      <c r="D115" s="186"/>
      <c r="E115" s="187"/>
      <c r="F115" s="187"/>
      <c r="G115" s="187"/>
      <c r="H115" s="187"/>
      <c r="I115" s="187"/>
      <c r="J115" s="188"/>
      <c r="L115" s="58"/>
      <c r="M115" s="58"/>
      <c r="N115" s="58"/>
    </row>
    <row r="116" spans="1:14" ht="15.75" x14ac:dyDescent="0.25">
      <c r="A116" s="48"/>
      <c r="B116" s="66" t="str">
        <f t="shared" si="20"/>
        <v/>
      </c>
      <c r="C116" s="66" t="str">
        <f t="shared" si="21"/>
        <v/>
      </c>
      <c r="D116" s="186"/>
      <c r="E116" s="187"/>
      <c r="F116" s="187"/>
      <c r="G116" s="187"/>
      <c r="H116" s="187"/>
      <c r="I116" s="187"/>
      <c r="J116" s="188"/>
      <c r="L116" s="58"/>
      <c r="M116" s="58"/>
      <c r="N116" s="58"/>
    </row>
    <row r="117" spans="1:14" ht="15.75" x14ac:dyDescent="0.25">
      <c r="A117" s="48"/>
      <c r="B117" s="66" t="str">
        <f t="shared" si="20"/>
        <v/>
      </c>
      <c r="C117" s="66" t="str">
        <f t="shared" si="21"/>
        <v/>
      </c>
      <c r="D117" s="186"/>
      <c r="E117" s="187"/>
      <c r="F117" s="187"/>
      <c r="G117" s="187"/>
      <c r="H117" s="187"/>
      <c r="I117" s="187"/>
      <c r="J117" s="188"/>
      <c r="L117" s="58"/>
      <c r="M117" s="58"/>
      <c r="N117" s="58"/>
    </row>
    <row r="118" spans="1:14" ht="15.75" x14ac:dyDescent="0.25">
      <c r="A118" s="48"/>
      <c r="B118" s="66" t="str">
        <f t="shared" si="20"/>
        <v/>
      </c>
      <c r="C118" s="66" t="str">
        <f t="shared" si="21"/>
        <v/>
      </c>
      <c r="D118" s="186"/>
      <c r="E118" s="187"/>
      <c r="F118" s="187"/>
      <c r="G118" s="187"/>
      <c r="H118" s="187"/>
      <c r="I118" s="187"/>
      <c r="J118" s="188"/>
      <c r="L118" s="58"/>
      <c r="M118" s="58"/>
      <c r="N118" s="58"/>
    </row>
    <row r="119" spans="1:14" ht="15.75" x14ac:dyDescent="0.25">
      <c r="A119" s="48"/>
      <c r="B119" s="66" t="str">
        <f t="shared" si="20"/>
        <v/>
      </c>
      <c r="C119" s="66" t="str">
        <f t="shared" si="21"/>
        <v/>
      </c>
      <c r="D119" s="186"/>
      <c r="E119" s="187"/>
      <c r="F119" s="187"/>
      <c r="G119" s="187"/>
      <c r="H119" s="187"/>
      <c r="I119" s="187"/>
      <c r="J119" s="188"/>
      <c r="L119" s="58"/>
      <c r="M119" s="58"/>
      <c r="N119" s="58"/>
    </row>
    <row r="120" spans="1:14" ht="15.75" x14ac:dyDescent="0.25">
      <c r="A120" s="48"/>
      <c r="B120" s="66" t="str">
        <f t="shared" si="20"/>
        <v/>
      </c>
      <c r="C120" s="66" t="str">
        <f t="shared" si="21"/>
        <v/>
      </c>
      <c r="D120" s="186"/>
      <c r="E120" s="187"/>
      <c r="F120" s="187"/>
      <c r="G120" s="187"/>
      <c r="H120" s="187"/>
      <c r="I120" s="187"/>
      <c r="J120" s="188"/>
      <c r="L120" s="58"/>
      <c r="M120" s="58"/>
      <c r="N120" s="58"/>
    </row>
    <row r="121" spans="1:14" ht="15.75" x14ac:dyDescent="0.25">
      <c r="A121" s="48"/>
      <c r="B121" s="66" t="str">
        <f t="shared" si="20"/>
        <v/>
      </c>
      <c r="C121" s="66" t="str">
        <f t="shared" si="21"/>
        <v/>
      </c>
      <c r="D121" s="186"/>
      <c r="E121" s="187"/>
      <c r="F121" s="187"/>
      <c r="G121" s="187"/>
      <c r="H121" s="187"/>
      <c r="I121" s="187"/>
      <c r="J121" s="188"/>
      <c r="L121" s="58"/>
      <c r="M121" s="58"/>
      <c r="N121" s="58"/>
    </row>
    <row r="122" spans="1:14" ht="15.75" x14ac:dyDescent="0.25">
      <c r="A122" s="48"/>
      <c r="B122" s="66" t="str">
        <f t="shared" si="20"/>
        <v/>
      </c>
      <c r="C122" s="66" t="str">
        <f t="shared" si="21"/>
        <v/>
      </c>
      <c r="D122" s="186"/>
      <c r="E122" s="187"/>
      <c r="F122" s="187"/>
      <c r="G122" s="187"/>
      <c r="H122" s="187"/>
      <c r="I122" s="187"/>
      <c r="J122" s="188"/>
      <c r="L122" s="58"/>
      <c r="M122" s="58"/>
      <c r="N122" s="58"/>
    </row>
    <row r="123" spans="1:14" ht="15.75" x14ac:dyDescent="0.25">
      <c r="A123" s="48"/>
      <c r="B123" s="66" t="str">
        <f t="shared" si="20"/>
        <v/>
      </c>
      <c r="C123" s="66" t="str">
        <f t="shared" si="21"/>
        <v/>
      </c>
      <c r="D123" s="186"/>
      <c r="E123" s="187"/>
      <c r="F123" s="187"/>
      <c r="G123" s="187"/>
      <c r="H123" s="187"/>
      <c r="I123" s="187"/>
      <c r="J123" s="188"/>
      <c r="L123" s="58"/>
      <c r="M123" s="58"/>
      <c r="N123" s="58"/>
    </row>
    <row r="124" spans="1:14" ht="15.75" x14ac:dyDescent="0.25">
      <c r="A124" s="48"/>
      <c r="B124" s="66" t="str">
        <f t="shared" si="20"/>
        <v/>
      </c>
      <c r="C124" s="66" t="str">
        <f t="shared" si="21"/>
        <v/>
      </c>
      <c r="D124" s="186"/>
      <c r="E124" s="187"/>
      <c r="F124" s="187"/>
      <c r="G124" s="187"/>
      <c r="H124" s="187"/>
      <c r="I124" s="187"/>
      <c r="J124" s="188"/>
      <c r="L124" s="58"/>
      <c r="M124" s="58"/>
      <c r="N124" s="58"/>
    </row>
    <row r="125" spans="1:14" ht="15.75" x14ac:dyDescent="0.25">
      <c r="A125" s="48"/>
      <c r="B125" s="66" t="str">
        <f t="shared" si="20"/>
        <v/>
      </c>
      <c r="C125" s="66" t="str">
        <f t="shared" si="21"/>
        <v/>
      </c>
      <c r="D125" s="186"/>
      <c r="E125" s="187"/>
      <c r="F125" s="187"/>
      <c r="G125" s="187"/>
      <c r="H125" s="187"/>
      <c r="I125" s="187"/>
      <c r="J125" s="188"/>
      <c r="L125" s="58"/>
      <c r="M125" s="58"/>
      <c r="N125" s="58"/>
    </row>
    <row r="126" spans="1:14" ht="15.75" x14ac:dyDescent="0.25">
      <c r="A126" s="48"/>
      <c r="B126" s="66" t="str">
        <f t="shared" si="20"/>
        <v/>
      </c>
      <c r="C126" s="66" t="str">
        <f t="shared" si="21"/>
        <v/>
      </c>
      <c r="D126" s="186"/>
      <c r="E126" s="187"/>
      <c r="F126" s="187"/>
      <c r="G126" s="187"/>
      <c r="H126" s="187"/>
      <c r="I126" s="187"/>
      <c r="J126" s="188"/>
      <c r="L126" s="58"/>
      <c r="M126" s="58"/>
      <c r="N126" s="58"/>
    </row>
    <row r="127" spans="1:14" ht="15.75" x14ac:dyDescent="0.25">
      <c r="A127" s="48"/>
      <c r="B127" s="66" t="str">
        <f t="shared" si="20"/>
        <v/>
      </c>
      <c r="C127" s="66" t="str">
        <f t="shared" si="21"/>
        <v/>
      </c>
      <c r="D127" s="186"/>
      <c r="E127" s="187"/>
      <c r="F127" s="187"/>
      <c r="G127" s="187"/>
      <c r="H127" s="187"/>
      <c r="I127" s="187"/>
      <c r="J127" s="188"/>
      <c r="L127" s="58"/>
      <c r="M127" s="58"/>
      <c r="N127" s="58"/>
    </row>
    <row r="128" spans="1:14" ht="15.75" x14ac:dyDescent="0.25">
      <c r="A128" s="48"/>
      <c r="B128" s="66" t="str">
        <f t="shared" si="20"/>
        <v/>
      </c>
      <c r="C128" s="66" t="str">
        <f t="shared" si="21"/>
        <v/>
      </c>
      <c r="D128" s="186"/>
      <c r="E128" s="187"/>
      <c r="F128" s="187"/>
      <c r="G128" s="187"/>
      <c r="H128" s="187"/>
      <c r="I128" s="187"/>
      <c r="J128" s="188"/>
      <c r="L128" s="58"/>
      <c r="M128" s="58"/>
      <c r="N128" s="58"/>
    </row>
    <row r="129" spans="1:14" ht="15.75" x14ac:dyDescent="0.25">
      <c r="A129" s="48"/>
      <c r="B129" s="66" t="str">
        <f t="shared" si="20"/>
        <v/>
      </c>
      <c r="C129" s="66" t="str">
        <f t="shared" si="21"/>
        <v/>
      </c>
      <c r="D129" s="186"/>
      <c r="E129" s="187"/>
      <c r="F129" s="187"/>
      <c r="G129" s="187"/>
      <c r="H129" s="187"/>
      <c r="I129" s="187"/>
      <c r="J129" s="188"/>
      <c r="L129" s="58"/>
      <c r="M129" s="58"/>
      <c r="N129" s="58"/>
    </row>
    <row r="130" spans="1:14" ht="15.75" x14ac:dyDescent="0.25">
      <c r="A130" s="48"/>
      <c r="B130" s="66" t="str">
        <f t="shared" si="20"/>
        <v/>
      </c>
      <c r="C130" s="66" t="str">
        <f t="shared" si="21"/>
        <v/>
      </c>
      <c r="D130" s="186"/>
      <c r="E130" s="187"/>
      <c r="F130" s="187"/>
      <c r="G130" s="187"/>
      <c r="H130" s="187"/>
      <c r="I130" s="187"/>
      <c r="J130" s="188"/>
      <c r="L130" s="58"/>
      <c r="M130" s="58"/>
      <c r="N130" s="58"/>
    </row>
    <row r="131" spans="1:14" ht="15.75" x14ac:dyDescent="0.25">
      <c r="A131" s="48"/>
      <c r="B131" s="66" t="str">
        <f t="shared" si="20"/>
        <v/>
      </c>
      <c r="C131" s="66" t="str">
        <f t="shared" si="21"/>
        <v/>
      </c>
      <c r="D131" s="186"/>
      <c r="E131" s="187"/>
      <c r="F131" s="187"/>
      <c r="G131" s="187"/>
      <c r="H131" s="187"/>
      <c r="I131" s="187"/>
      <c r="J131" s="188"/>
      <c r="L131" s="58"/>
      <c r="M131" s="58"/>
      <c r="N131" s="58"/>
    </row>
    <row r="132" spans="1:14" ht="15.75" x14ac:dyDescent="0.25">
      <c r="A132" s="48"/>
      <c r="B132" s="66" t="str">
        <f t="shared" si="20"/>
        <v/>
      </c>
      <c r="C132" s="66" t="str">
        <f t="shared" si="21"/>
        <v/>
      </c>
      <c r="D132" s="186"/>
      <c r="E132" s="187"/>
      <c r="F132" s="187"/>
      <c r="G132" s="187"/>
      <c r="H132" s="187"/>
      <c r="I132" s="187"/>
      <c r="J132" s="188"/>
      <c r="L132" s="58"/>
      <c r="M132" s="58"/>
      <c r="N132" s="58"/>
    </row>
    <row r="133" spans="1:14" ht="15.75" x14ac:dyDescent="0.25">
      <c r="A133" s="48"/>
      <c r="B133" s="66" t="str">
        <f t="shared" si="20"/>
        <v/>
      </c>
      <c r="C133" s="66" t="str">
        <f t="shared" si="21"/>
        <v/>
      </c>
      <c r="D133" s="186"/>
      <c r="E133" s="187"/>
      <c r="F133" s="187"/>
      <c r="G133" s="187"/>
      <c r="H133" s="187"/>
      <c r="I133" s="187"/>
      <c r="J133" s="188"/>
      <c r="L133" s="58"/>
      <c r="M133" s="58"/>
      <c r="N133" s="58"/>
    </row>
    <row r="134" spans="1:14" ht="15.75" x14ac:dyDescent="0.25">
      <c r="A134" s="48"/>
      <c r="B134" s="66" t="str">
        <f t="shared" si="20"/>
        <v/>
      </c>
      <c r="C134" s="66" t="str">
        <f t="shared" si="21"/>
        <v/>
      </c>
      <c r="D134" s="186"/>
      <c r="E134" s="187"/>
      <c r="F134" s="187"/>
      <c r="G134" s="187"/>
      <c r="H134" s="187"/>
      <c r="I134" s="187"/>
      <c r="J134" s="188"/>
      <c r="L134" s="58"/>
      <c r="M134" s="58"/>
      <c r="N134" s="58"/>
    </row>
    <row r="135" spans="1:14" ht="15.75" x14ac:dyDescent="0.25">
      <c r="A135" s="48"/>
      <c r="B135" s="66" t="str">
        <f t="shared" si="20"/>
        <v/>
      </c>
      <c r="C135" s="66" t="str">
        <f t="shared" si="21"/>
        <v/>
      </c>
      <c r="D135" s="186"/>
      <c r="E135" s="187"/>
      <c r="F135" s="187"/>
      <c r="G135" s="187"/>
      <c r="H135" s="187"/>
      <c r="I135" s="187"/>
      <c r="J135" s="188"/>
      <c r="L135" s="58"/>
      <c r="M135" s="58"/>
      <c r="N135" s="58"/>
    </row>
    <row r="136" spans="1:14" ht="15.75" x14ac:dyDescent="0.25">
      <c r="A136" s="48"/>
      <c r="B136" s="66" t="str">
        <f t="shared" si="20"/>
        <v/>
      </c>
      <c r="C136" s="66" t="str">
        <f t="shared" si="21"/>
        <v/>
      </c>
      <c r="D136" s="186"/>
      <c r="E136" s="187"/>
      <c r="F136" s="187"/>
      <c r="G136" s="187"/>
      <c r="H136" s="187"/>
      <c r="I136" s="187"/>
      <c r="J136" s="188"/>
      <c r="L136" s="58"/>
      <c r="M136" s="58"/>
      <c r="N136" s="58"/>
    </row>
    <row r="137" spans="1:14" ht="15.75" x14ac:dyDescent="0.25">
      <c r="A137" s="48"/>
      <c r="B137" s="66" t="str">
        <f t="shared" si="20"/>
        <v/>
      </c>
      <c r="C137" s="66" t="str">
        <f t="shared" si="21"/>
        <v/>
      </c>
      <c r="D137" s="186"/>
      <c r="E137" s="187"/>
      <c r="F137" s="187"/>
      <c r="G137" s="187"/>
      <c r="H137" s="187"/>
      <c r="I137" s="187"/>
      <c r="J137" s="188"/>
      <c r="L137" s="58"/>
      <c r="M137" s="58"/>
      <c r="N137" s="58"/>
    </row>
    <row r="138" spans="1:14" ht="15.75" x14ac:dyDescent="0.25">
      <c r="A138" s="48"/>
      <c r="B138" s="66" t="str">
        <f t="shared" si="20"/>
        <v/>
      </c>
      <c r="C138" s="66" t="str">
        <f t="shared" si="21"/>
        <v/>
      </c>
      <c r="D138" s="186"/>
      <c r="E138" s="187"/>
      <c r="F138" s="187"/>
      <c r="G138" s="187"/>
      <c r="H138" s="187"/>
      <c r="I138" s="187"/>
      <c r="J138" s="188"/>
      <c r="L138" s="58"/>
      <c r="M138" s="58"/>
      <c r="N138" s="58"/>
    </row>
    <row r="139" spans="1:14" ht="15.75" x14ac:dyDescent="0.25">
      <c r="A139" s="48"/>
      <c r="B139" s="66" t="str">
        <f t="shared" si="20"/>
        <v/>
      </c>
      <c r="C139" s="66" t="str">
        <f t="shared" si="21"/>
        <v/>
      </c>
      <c r="D139" s="186"/>
      <c r="E139" s="187"/>
      <c r="F139" s="187"/>
      <c r="G139" s="187"/>
      <c r="H139" s="187"/>
      <c r="I139" s="187"/>
      <c r="J139" s="188"/>
      <c r="L139" s="58"/>
      <c r="M139" s="58"/>
      <c r="N139" s="58"/>
    </row>
    <row r="140" spans="1:14" ht="15.75" x14ac:dyDescent="0.25">
      <c r="A140" s="48"/>
      <c r="B140" s="66" t="str">
        <f t="shared" si="20"/>
        <v/>
      </c>
      <c r="C140" s="66" t="str">
        <f t="shared" si="21"/>
        <v/>
      </c>
      <c r="D140" s="186"/>
      <c r="E140" s="187"/>
      <c r="F140" s="187"/>
      <c r="G140" s="187"/>
      <c r="H140" s="187"/>
      <c r="I140" s="187"/>
      <c r="J140" s="188"/>
      <c r="L140" s="58"/>
      <c r="M140" s="58"/>
      <c r="N140" s="58"/>
    </row>
    <row r="141" spans="1:14" ht="15.75" x14ac:dyDescent="0.25">
      <c r="A141" s="48"/>
      <c r="B141" s="66" t="str">
        <f t="shared" si="20"/>
        <v/>
      </c>
      <c r="C141" s="66" t="str">
        <f t="shared" si="21"/>
        <v/>
      </c>
      <c r="D141" s="186"/>
      <c r="E141" s="187"/>
      <c r="F141" s="187"/>
      <c r="G141" s="187"/>
      <c r="H141" s="187"/>
      <c r="I141" s="187"/>
      <c r="J141" s="188"/>
      <c r="L141" s="58"/>
      <c r="M141" s="58"/>
      <c r="N141" s="58"/>
    </row>
    <row r="142" spans="1:14" ht="15.75" x14ac:dyDescent="0.25">
      <c r="A142" s="48"/>
      <c r="B142" s="66" t="str">
        <f t="shared" si="20"/>
        <v/>
      </c>
      <c r="C142" s="66" t="str">
        <f t="shared" si="21"/>
        <v/>
      </c>
      <c r="D142" s="186"/>
      <c r="E142" s="187"/>
      <c r="F142" s="187"/>
      <c r="G142" s="187"/>
      <c r="H142" s="187"/>
      <c r="I142" s="187"/>
      <c r="J142" s="188"/>
      <c r="L142" s="58"/>
      <c r="M142" s="58"/>
      <c r="N142" s="58"/>
    </row>
  </sheetData>
  <sheetProtection sheet="1" objects="1" scenarios="1"/>
  <mergeCells count="153">
    <mergeCell ref="D142:J142"/>
    <mergeCell ref="D136:J136"/>
    <mergeCell ref="D137:J137"/>
    <mergeCell ref="D138:J138"/>
    <mergeCell ref="D139:J139"/>
    <mergeCell ref="D140:J140"/>
    <mergeCell ref="D141:J141"/>
    <mergeCell ref="D130:J130"/>
    <mergeCell ref="D131:J131"/>
    <mergeCell ref="D132:J132"/>
    <mergeCell ref="D133:J133"/>
    <mergeCell ref="D134:J134"/>
    <mergeCell ref="D135:J135"/>
    <mergeCell ref="D124:J124"/>
    <mergeCell ref="D125:J125"/>
    <mergeCell ref="D126:J126"/>
    <mergeCell ref="D127:J127"/>
    <mergeCell ref="D128:J128"/>
    <mergeCell ref="D129:J129"/>
    <mergeCell ref="D118:J118"/>
    <mergeCell ref="D119:J119"/>
    <mergeCell ref="D120:J120"/>
    <mergeCell ref="D121:J121"/>
    <mergeCell ref="D122:J122"/>
    <mergeCell ref="D123:J123"/>
    <mergeCell ref="D112:J112"/>
    <mergeCell ref="D113:J113"/>
    <mergeCell ref="D114:J114"/>
    <mergeCell ref="D115:J115"/>
    <mergeCell ref="D116:J116"/>
    <mergeCell ref="D117:J117"/>
    <mergeCell ref="D106:J106"/>
    <mergeCell ref="D107:J107"/>
    <mergeCell ref="D108:J108"/>
    <mergeCell ref="D109:J109"/>
    <mergeCell ref="D110:J110"/>
    <mergeCell ref="D111:J111"/>
    <mergeCell ref="P97:T97"/>
    <mergeCell ref="A101:N101"/>
    <mergeCell ref="D102:J102"/>
    <mergeCell ref="D103:J103"/>
    <mergeCell ref="D104:J104"/>
    <mergeCell ref="D105:J105"/>
    <mergeCell ref="P91:T91"/>
    <mergeCell ref="P92:T92"/>
    <mergeCell ref="P93:T93"/>
    <mergeCell ref="P94:T94"/>
    <mergeCell ref="P95:T95"/>
    <mergeCell ref="P96:T96"/>
    <mergeCell ref="P85:T85"/>
    <mergeCell ref="P86:T86"/>
    <mergeCell ref="P87:T87"/>
    <mergeCell ref="P88:T88"/>
    <mergeCell ref="P89:T89"/>
    <mergeCell ref="P90:T90"/>
    <mergeCell ref="P79:T79"/>
    <mergeCell ref="P80:T80"/>
    <mergeCell ref="P81:T81"/>
    <mergeCell ref="P82:T82"/>
    <mergeCell ref="P83:T83"/>
    <mergeCell ref="P84:T84"/>
    <mergeCell ref="P73:T73"/>
    <mergeCell ref="P74:T74"/>
    <mergeCell ref="P75:T75"/>
    <mergeCell ref="P76:T76"/>
    <mergeCell ref="P77:T77"/>
    <mergeCell ref="P78:T78"/>
    <mergeCell ref="P67:T67"/>
    <mergeCell ref="P68:T68"/>
    <mergeCell ref="P69:T69"/>
    <mergeCell ref="P70:T70"/>
    <mergeCell ref="P71:T71"/>
    <mergeCell ref="P72:T72"/>
    <mergeCell ref="S61:T61"/>
    <mergeCell ref="S62:T62"/>
    <mergeCell ref="A65:T65"/>
    <mergeCell ref="P66:T66"/>
    <mergeCell ref="S55:T55"/>
    <mergeCell ref="S56:T56"/>
    <mergeCell ref="S57:T57"/>
    <mergeCell ref="S58:T58"/>
    <mergeCell ref="S59:T59"/>
    <mergeCell ref="S60:T60"/>
    <mergeCell ref="S49:T49"/>
    <mergeCell ref="S50:T50"/>
    <mergeCell ref="S51:T51"/>
    <mergeCell ref="S52:T52"/>
    <mergeCell ref="S53:T53"/>
    <mergeCell ref="S54:T54"/>
    <mergeCell ref="S43:T43"/>
    <mergeCell ref="S44:T44"/>
    <mergeCell ref="S45:T45"/>
    <mergeCell ref="S46:T46"/>
    <mergeCell ref="S47:T47"/>
    <mergeCell ref="S48:T48"/>
    <mergeCell ref="S37:T37"/>
    <mergeCell ref="S38:T38"/>
    <mergeCell ref="S39:T39"/>
    <mergeCell ref="S40:T40"/>
    <mergeCell ref="S41:T41"/>
    <mergeCell ref="S42:T42"/>
    <mergeCell ref="S31:T31"/>
    <mergeCell ref="S32:T32"/>
    <mergeCell ref="S34:T34"/>
    <mergeCell ref="S35:T35"/>
    <mergeCell ref="S36:T36"/>
    <mergeCell ref="D26:J26"/>
    <mergeCell ref="R26:T26"/>
    <mergeCell ref="D27:J27"/>
    <mergeCell ref="R27:T27"/>
    <mergeCell ref="A30:T30"/>
    <mergeCell ref="D23:J23"/>
    <mergeCell ref="R23:T23"/>
    <mergeCell ref="D24:J24"/>
    <mergeCell ref="R24:T24"/>
    <mergeCell ref="D25:J25"/>
    <mergeCell ref="R25:T25"/>
    <mergeCell ref="D20:J20"/>
    <mergeCell ref="R20:T20"/>
    <mergeCell ref="D21:J21"/>
    <mergeCell ref="R21:T21"/>
    <mergeCell ref="D22:J22"/>
    <mergeCell ref="R22:T22"/>
    <mergeCell ref="D17:J17"/>
    <mergeCell ref="R17:T17"/>
    <mergeCell ref="D18:J18"/>
    <mergeCell ref="R18:T18"/>
    <mergeCell ref="D19:J19"/>
    <mergeCell ref="R19:T19"/>
    <mergeCell ref="D14:J14"/>
    <mergeCell ref="R14:T14"/>
    <mergeCell ref="D15:J15"/>
    <mergeCell ref="R15:T15"/>
    <mergeCell ref="D16:J16"/>
    <mergeCell ref="R16:T16"/>
    <mergeCell ref="D12:J12"/>
    <mergeCell ref="R12:T12"/>
    <mergeCell ref="D13:J13"/>
    <mergeCell ref="R13:T13"/>
    <mergeCell ref="R11:T11"/>
    <mergeCell ref="D11:J11"/>
    <mergeCell ref="R8:T8"/>
    <mergeCell ref="D8:J8"/>
    <mergeCell ref="D10:J10"/>
    <mergeCell ref="R10:T10"/>
    <mergeCell ref="D9:J9"/>
    <mergeCell ref="R9:T9"/>
    <mergeCell ref="A1:T1"/>
    <mergeCell ref="A3:T3"/>
    <mergeCell ref="A4:T4"/>
    <mergeCell ref="A6:T6"/>
    <mergeCell ref="D7:J7"/>
    <mergeCell ref="R7:T7"/>
  </mergeCells>
  <conditionalFormatting sqref="O32">
    <cfRule type="cellIs" dxfId="22" priority="22" stopIfTrue="1" operator="equal">
      <formula>"No Estimate Type in Activity Table"</formula>
    </cfRule>
    <cfRule type="expression" dxfId="21" priority="23">
      <formula>LEN(TRIM(O32))&gt;0</formula>
    </cfRule>
  </conditionalFormatting>
  <conditionalFormatting sqref="C32 L103:N142 C67:E97 C103:C142">
    <cfRule type="cellIs" dxfId="20" priority="20" stopIfTrue="1" operator="equal">
      <formula>"Enter an Activity Name in the Activity Table"</formula>
    </cfRule>
  </conditionalFormatting>
  <conditionalFormatting sqref="C32 C67:E97">
    <cfRule type="expression" dxfId="19" priority="21">
      <formula>LEN(TRIM(C32))&gt;0</formula>
    </cfRule>
  </conditionalFormatting>
  <conditionalFormatting sqref="L67">
    <cfRule type="cellIs" dxfId="18" priority="18" stopIfTrue="1" operator="equal">
      <formula>"No Estimate Type in Activity Table"</formula>
    </cfRule>
    <cfRule type="expression" dxfId="17" priority="19">
      <formula>LEN(TRIM(L67))&gt;0</formula>
    </cfRule>
  </conditionalFormatting>
  <conditionalFormatting sqref="H32:H62">
    <cfRule type="cellIs" dxfId="16" priority="16" stopIfTrue="1" operator="equal">
      <formula>"Resource ID is not valid"</formula>
    </cfRule>
    <cfRule type="expression" dxfId="15" priority="17">
      <formula>LEN(TRIM(H32))&gt;0</formula>
    </cfRule>
  </conditionalFormatting>
  <conditionalFormatting sqref="B32">
    <cfRule type="cellIs" dxfId="14" priority="14" stopIfTrue="1" operator="equal">
      <formula>"Enter an Activity Name in the Activity Table"</formula>
    </cfRule>
  </conditionalFormatting>
  <conditionalFormatting sqref="B32">
    <cfRule type="expression" dxfId="13" priority="15">
      <formula>LEN(TRIM(B32))&gt;0</formula>
    </cfRule>
  </conditionalFormatting>
  <conditionalFormatting sqref="C33:C62">
    <cfRule type="cellIs" dxfId="12" priority="12" stopIfTrue="1" operator="equal">
      <formula>"Enter an Activity Name in the Activity Table"</formula>
    </cfRule>
  </conditionalFormatting>
  <conditionalFormatting sqref="C33:C62">
    <cfRule type="expression" dxfId="11" priority="13">
      <formula>LEN(TRIM(C33))&gt;0</formula>
    </cfRule>
  </conditionalFormatting>
  <conditionalFormatting sqref="B33:B62">
    <cfRule type="cellIs" dxfId="10" priority="10" stopIfTrue="1" operator="equal">
      <formula>"Enter an Activity Name in the Activity Table"</formula>
    </cfRule>
  </conditionalFormatting>
  <conditionalFormatting sqref="B33:B62">
    <cfRule type="expression" dxfId="9" priority="11">
      <formula>LEN(TRIM(B33))&gt;0</formula>
    </cfRule>
  </conditionalFormatting>
  <conditionalFormatting sqref="B67:B97">
    <cfRule type="cellIs" dxfId="8" priority="8" stopIfTrue="1" operator="equal">
      <formula>"Enter an Activity Name in the Activity Table"</formula>
    </cfRule>
  </conditionalFormatting>
  <conditionalFormatting sqref="B67:B97">
    <cfRule type="expression" dxfId="7" priority="9">
      <formula>LEN(TRIM(B67))&gt;0</formula>
    </cfRule>
  </conditionalFormatting>
  <conditionalFormatting sqref="L68:L97">
    <cfRule type="cellIs" dxfId="6" priority="6" stopIfTrue="1" operator="equal">
      <formula>"No Estimate Type in Activity Table"</formula>
    </cfRule>
    <cfRule type="expression" dxfId="5" priority="7">
      <formula>LEN(TRIM(L68))&gt;0</formula>
    </cfRule>
  </conditionalFormatting>
  <conditionalFormatting sqref="O33:O62">
    <cfRule type="cellIs" dxfId="4" priority="4" stopIfTrue="1" operator="equal">
      <formula>"No Estimate Type in Activity Table"</formula>
    </cfRule>
    <cfRule type="expression" dxfId="3" priority="5">
      <formula>LEN(TRIM(O33))&gt;0</formula>
    </cfRule>
  </conditionalFormatting>
  <conditionalFormatting sqref="B103:B142">
    <cfRule type="cellIs" dxfId="2" priority="2" stopIfTrue="1" operator="equal">
      <formula>"Enter an Activity Name in the Activity Table"</formula>
    </cfRule>
  </conditionalFormatting>
  <conditionalFormatting sqref="B103:B142">
    <cfRule type="expression" dxfId="1" priority="3">
      <formula>LEN(TRIM(B103))&gt;0</formula>
    </cfRule>
  </conditionalFormatting>
  <conditionalFormatting sqref="C103:C142">
    <cfRule type="expression" dxfId="0" priority="1">
      <formula>LEN(TRIM(C103))&gt;0</formula>
    </cfRule>
  </conditionalFormatting>
  <dataValidations count="16">
    <dataValidation type="list" allowBlank="1" showInputMessage="1" showErrorMessage="1" prompt="Choose from list" sqref="A67:A97 A103:A142">
      <formula1>ActivityNumPrelim</formula1>
    </dataValidation>
    <dataValidation type="list" allowBlank="1" showInputMessage="1" showErrorMessage="1" prompt="Choose from list (prefix required)" sqref="F32:F62">
      <formula1>OFFSET(ResourceLaborSuffixHeader,MATCH($E32,ResourceLaborPrefix,0),0,COUNTIF(ResourceLaborPrefix,$E32),1)</formula1>
    </dataValidation>
    <dataValidation type="list" allowBlank="1" showInputMessage="1" showErrorMessage="1" error="Stop typing, use pull-down list" prompt="Choose from list" sqref="L8:L27">
      <formula1>ContingencyLists</formula1>
    </dataValidation>
    <dataValidation type="decimal" operator="greaterThanOrEqual" allowBlank="1" showDropDown="1" showInputMessage="1" showErrorMessage="1" sqref="J67:J97">
      <formula1>0</formula1>
    </dataValidation>
    <dataValidation operator="greaterThanOrEqual" allowBlank="1" showInputMessage="1" showErrorMessage="1" sqref="L67:L97"/>
    <dataValidation type="list" allowBlank="1" showInputMessage="1" showErrorMessage="1" prompt="Choose from list" sqref="F67:F97">
      <formula1>ResourceMSName</formula1>
    </dataValidation>
    <dataValidation type="list" allowBlank="1" showInputMessage="1" showErrorMessage="1" prompt="Choose from list" sqref="N11:N27 N9">
      <formula1>AlternateFunding</formula1>
    </dataValidation>
    <dataValidation type="list" allowBlank="1" showInputMessage="1" showErrorMessage="1" sqref="N28">
      <formula1>SourceDocumentNum</formula1>
    </dataValidation>
    <dataValidation allowBlank="1" showDropDown="1" showInputMessage="1" showErrorMessage="1" sqref="H32:I62 K67:K97"/>
    <dataValidation type="list" allowBlank="1" showDropDown="1" showInputMessage="1" showErrorMessage="1" sqref="E32:E62">
      <formula1>ResourceLaborPrefixUnique</formula1>
    </dataValidation>
    <dataValidation type="list" allowBlank="1" showInputMessage="1" showErrorMessage="1" sqref="O28:P28 A32:A62">
      <formula1>ActivityNumPrelim</formula1>
    </dataValidation>
    <dataValidation type="list" allowBlank="1" showInputMessage="1" showErrorMessage="1" prompt="Choose from list" sqref="D32:D62">
      <formula1>ResourceLaborPrefixUnique</formula1>
    </dataValidation>
    <dataValidation type="list" allowBlank="1" showInputMessage="1" showErrorMessage="1" sqref="P29:Q29">
      <formula1>$A$8:$A$27</formula1>
    </dataValidation>
    <dataValidation type="list" allowBlank="1" showInputMessage="1" showErrorMessage="1" sqref="L28">
      <formula1>ContingencyLists</formula1>
    </dataValidation>
    <dataValidation type="decimal" operator="greaterThanOrEqual" allowBlank="1" showInputMessage="1" showErrorMessage="1" sqref="J32:J62">
      <formula1>0</formula1>
    </dataValidation>
    <dataValidation allowBlank="1" showInputMessage="1" showErrorMessage="1" errorTitle="Invalid Data" error="Select Data from the pull-down menu by clicking on this cell and then clicking on the down arrow on the lower right side of the cell." sqref="N67:N97 O32:O62"/>
  </dataValidations>
  <pageMargins left="0.7" right="0.7" top="0.75" bottom="0.75" header="0.3" footer="0.3"/>
  <pageSetup paperSize="17" scale="4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pageSetUpPr fitToPage="1"/>
  </sheetPr>
  <dimension ref="A1:I5"/>
  <sheetViews>
    <sheetView zoomScaleNormal="100" workbookViewId="0"/>
  </sheetViews>
  <sheetFormatPr defaultColWidth="8.85546875" defaultRowHeight="15" x14ac:dyDescent="0.25"/>
  <cols>
    <col min="1" max="1" width="22.140625" customWidth="1"/>
    <col min="2" max="9" width="20.7109375" customWidth="1"/>
    <col min="10" max="12" width="25.7109375" customWidth="1"/>
  </cols>
  <sheetData>
    <row r="1" spans="1:9" ht="45.75" customHeight="1" x14ac:dyDescent="0.25">
      <c r="A1" s="50"/>
      <c r="B1" s="37" t="s">
        <v>185</v>
      </c>
      <c r="C1" s="37" t="s">
        <v>184</v>
      </c>
      <c r="D1" s="36" t="s">
        <v>183</v>
      </c>
      <c r="E1" s="36" t="s">
        <v>1061</v>
      </c>
      <c r="F1" s="37" t="s">
        <v>182</v>
      </c>
      <c r="G1" s="37" t="s">
        <v>186</v>
      </c>
      <c r="H1" s="38" t="s">
        <v>187</v>
      </c>
      <c r="I1" s="38" t="s">
        <v>1062</v>
      </c>
    </row>
    <row r="2" spans="1:9" x14ac:dyDescent="0.25">
      <c r="A2" s="50" t="s">
        <v>178</v>
      </c>
      <c r="B2" s="35">
        <f ca="1">PreliminaryDesign!$J$63</f>
        <v>550</v>
      </c>
      <c r="C2" s="34">
        <f ca="1">PreliminaryDesign!$N$63</f>
        <v>91.18</v>
      </c>
      <c r="D2" s="35">
        <f ca="1">PreliminaryDesign!$Q$63</f>
        <v>825</v>
      </c>
      <c r="E2" s="34">
        <f ca="1">PreliminaryDesign!$R$63</f>
        <v>136.77000000000001</v>
      </c>
      <c r="F2" s="34">
        <f ca="1">PreliminaryDesign!$J$98</f>
        <v>0</v>
      </c>
      <c r="G2" s="34">
        <f>PreliminaryDesign!$O$98</f>
        <v>0</v>
      </c>
      <c r="H2" s="34">
        <f ca="1">$C2+$F2</f>
        <v>91.18</v>
      </c>
      <c r="I2" s="34">
        <f ca="1">$E2+$G2</f>
        <v>136.77000000000001</v>
      </c>
    </row>
    <row r="3" spans="1:9" x14ac:dyDescent="0.25">
      <c r="A3" s="50" t="s">
        <v>179</v>
      </c>
      <c r="B3" s="35">
        <f ca="1">FinalDesign!$J$63</f>
        <v>1000</v>
      </c>
      <c r="C3" s="34">
        <f ca="1">FinalDesign!$N$63</f>
        <v>162.34</v>
      </c>
      <c r="D3" s="35">
        <f ca="1">FinalDesign!$Q$63</f>
        <v>1500</v>
      </c>
      <c r="E3" s="34">
        <f ca="1">FinalDesign!$R$63</f>
        <v>243.51</v>
      </c>
      <c r="F3" s="34">
        <f ca="1">FinalDesign!$J$98</f>
        <v>0</v>
      </c>
      <c r="G3" s="34">
        <f>FinalDesign!$O$98</f>
        <v>0</v>
      </c>
      <c r="H3" s="34">
        <f ca="1">$C3+$F3</f>
        <v>162.34</v>
      </c>
      <c r="I3" s="34">
        <f ca="1">$E3+$G3</f>
        <v>243.51</v>
      </c>
    </row>
    <row r="4" spans="1:9" x14ac:dyDescent="0.25">
      <c r="A4" s="50" t="s">
        <v>180</v>
      </c>
      <c r="B4" s="35">
        <f ca="1">Implementation!$J$63</f>
        <v>436</v>
      </c>
      <c r="C4" s="34">
        <f ca="1">Implementation!$N$63</f>
        <v>52.672000000000011</v>
      </c>
      <c r="D4" s="35">
        <f ca="1">Implementation!$Q$63</f>
        <v>654</v>
      </c>
      <c r="E4" s="34">
        <f ca="1">Implementation!$R$63</f>
        <v>79.007999999999996</v>
      </c>
      <c r="F4" s="34">
        <f ca="1">Implementation!$J$98</f>
        <v>117.8</v>
      </c>
      <c r="G4" s="34">
        <f>Implementation!$O$98</f>
        <v>229.23585558899998</v>
      </c>
      <c r="H4" s="34">
        <f ca="1">$C4+$F4</f>
        <v>170.47200000000001</v>
      </c>
      <c r="I4" s="34">
        <f ca="1">$E4+$G4</f>
        <v>308.24385558899996</v>
      </c>
    </row>
    <row r="5" spans="1:9" ht="18.75" x14ac:dyDescent="0.3">
      <c r="A5" s="126" t="s">
        <v>181</v>
      </c>
      <c r="B5" s="127">
        <f ca="1">SUM(B2:B4)</f>
        <v>1986</v>
      </c>
      <c r="C5" s="128">
        <f t="shared" ref="C5:I5" ca="1" si="0">SUM(C2:C4)</f>
        <v>306.19200000000001</v>
      </c>
      <c r="D5" s="127">
        <f t="shared" ca="1" si="0"/>
        <v>2979</v>
      </c>
      <c r="E5" s="128">
        <f t="shared" ca="1" si="0"/>
        <v>459.28799999999995</v>
      </c>
      <c r="F5" s="128">
        <f t="shared" ca="1" si="0"/>
        <v>117.8</v>
      </c>
      <c r="G5" s="128">
        <f t="shared" si="0"/>
        <v>229.23585558899998</v>
      </c>
      <c r="H5" s="128">
        <f t="shared" ca="1" si="0"/>
        <v>423.99200000000002</v>
      </c>
      <c r="I5" s="128">
        <f t="shared" ca="1" si="0"/>
        <v>688.52385558899994</v>
      </c>
    </row>
  </sheetData>
  <phoneticPr fontId="27" type="noConversion"/>
  <pageMargins left="0.7" right="0.7" top="0.75" bottom="0.75" header="0.3" footer="0.3"/>
  <pageSetup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pageSetUpPr fitToPage="1"/>
  </sheetPr>
  <dimension ref="A1:Q24"/>
  <sheetViews>
    <sheetView zoomScaleNormal="100" workbookViewId="0">
      <selection sqref="A1:Q1"/>
    </sheetView>
  </sheetViews>
  <sheetFormatPr defaultColWidth="8.85546875" defaultRowHeight="15" x14ac:dyDescent="0.25"/>
  <sheetData>
    <row r="1" spans="1:17" ht="21" x14ac:dyDescent="0.35">
      <c r="A1" s="210" t="s">
        <v>965</v>
      </c>
      <c r="B1" s="210"/>
      <c r="C1" s="210"/>
      <c r="D1" s="210"/>
      <c r="E1" s="210"/>
      <c r="F1" s="210"/>
      <c r="G1" s="210"/>
      <c r="H1" s="210"/>
      <c r="I1" s="210"/>
      <c r="J1" s="210"/>
      <c r="K1" s="210"/>
      <c r="L1" s="146"/>
      <c r="M1" s="146"/>
      <c r="N1" s="146"/>
      <c r="O1" s="146"/>
      <c r="P1" s="146"/>
      <c r="Q1" s="146"/>
    </row>
    <row r="2" spans="1:17" ht="237.75" customHeight="1" x14ac:dyDescent="0.25">
      <c r="A2" s="211" t="s">
        <v>964</v>
      </c>
      <c r="B2" s="212"/>
      <c r="C2" s="212"/>
      <c r="D2" s="212"/>
      <c r="E2" s="212"/>
      <c r="F2" s="212"/>
      <c r="G2" s="212"/>
      <c r="H2" s="212"/>
      <c r="I2" s="212"/>
      <c r="J2" s="212"/>
      <c r="K2" s="212"/>
      <c r="L2" s="212"/>
      <c r="M2" s="212"/>
      <c r="N2" s="212"/>
      <c r="O2" s="212"/>
      <c r="P2" s="212"/>
      <c r="Q2" s="213"/>
    </row>
    <row r="3" spans="1:17" x14ac:dyDescent="0.25">
      <c r="A3" s="28"/>
      <c r="B3" s="28"/>
      <c r="C3" s="28"/>
      <c r="D3" s="28"/>
      <c r="E3" s="28"/>
      <c r="F3" s="28"/>
      <c r="G3" s="28"/>
      <c r="H3" s="26"/>
      <c r="I3" s="26"/>
      <c r="J3" s="26"/>
      <c r="K3" s="26"/>
      <c r="L3" s="26"/>
      <c r="M3" s="26"/>
      <c r="N3" s="26"/>
      <c r="O3" s="26"/>
      <c r="P3" s="26"/>
      <c r="Q3" s="26"/>
    </row>
    <row r="4" spans="1:17" x14ac:dyDescent="0.25">
      <c r="A4" s="28"/>
      <c r="B4" s="28"/>
      <c r="C4" s="28"/>
      <c r="D4" s="28"/>
      <c r="E4" s="28"/>
      <c r="F4" s="28"/>
      <c r="G4" s="28"/>
      <c r="H4" s="26"/>
      <c r="I4" s="26"/>
      <c r="J4" s="26"/>
      <c r="K4" s="26"/>
      <c r="L4" s="26"/>
      <c r="M4" s="26"/>
      <c r="N4" s="26"/>
      <c r="O4" s="26"/>
      <c r="P4" s="26"/>
      <c r="Q4" s="26"/>
    </row>
    <row r="5" spans="1:17" x14ac:dyDescent="0.25">
      <c r="A5" s="28"/>
      <c r="B5" s="28"/>
      <c r="C5" s="28"/>
      <c r="D5" s="28"/>
      <c r="E5" s="28"/>
      <c r="F5" s="28"/>
      <c r="G5" s="28"/>
      <c r="H5" s="26"/>
      <c r="I5" s="26"/>
      <c r="J5" s="26"/>
      <c r="K5" s="26"/>
      <c r="L5" s="26"/>
      <c r="M5" s="26"/>
      <c r="N5" s="26"/>
      <c r="O5" s="26"/>
      <c r="P5" s="26"/>
      <c r="Q5" s="26"/>
    </row>
    <row r="6" spans="1:17" x14ac:dyDescent="0.25">
      <c r="A6" s="28"/>
      <c r="B6" s="28"/>
      <c r="C6" s="28"/>
      <c r="D6" s="28"/>
      <c r="E6" s="28"/>
      <c r="F6" s="28"/>
      <c r="G6" s="28"/>
      <c r="H6" s="26"/>
      <c r="I6" s="26"/>
      <c r="J6" s="26"/>
      <c r="K6" s="26"/>
      <c r="L6" s="26"/>
      <c r="M6" s="26"/>
      <c r="N6" s="26"/>
      <c r="O6" s="26"/>
      <c r="P6" s="26"/>
      <c r="Q6" s="26"/>
    </row>
    <row r="7" spans="1:17" x14ac:dyDescent="0.25">
      <c r="A7" s="26"/>
      <c r="B7" s="26"/>
      <c r="C7" s="26"/>
      <c r="D7" s="26"/>
      <c r="E7" s="26"/>
      <c r="F7" s="26"/>
      <c r="G7" s="26"/>
      <c r="H7" s="26"/>
      <c r="I7" s="26"/>
      <c r="J7" s="26"/>
      <c r="K7" s="26"/>
      <c r="L7" s="26"/>
      <c r="M7" s="26"/>
      <c r="N7" s="26"/>
      <c r="O7" s="26"/>
      <c r="P7" s="26"/>
      <c r="Q7" s="26"/>
    </row>
    <row r="8" spans="1:17" x14ac:dyDescent="0.25">
      <c r="A8" s="26"/>
      <c r="B8" s="26"/>
      <c r="C8" s="26"/>
      <c r="D8" s="26"/>
      <c r="E8" s="26"/>
      <c r="F8" s="26"/>
      <c r="G8" s="26"/>
      <c r="H8" s="26"/>
      <c r="I8" s="26"/>
      <c r="J8" s="26"/>
      <c r="K8" s="26"/>
      <c r="L8" s="26"/>
      <c r="M8" s="26"/>
      <c r="N8" s="26"/>
      <c r="O8" s="26"/>
      <c r="P8" s="26"/>
      <c r="Q8" s="26"/>
    </row>
    <row r="9" spans="1:17" x14ac:dyDescent="0.25">
      <c r="A9" s="26"/>
      <c r="B9" s="26"/>
      <c r="C9" s="26"/>
      <c r="D9" s="26"/>
      <c r="E9" s="26"/>
      <c r="F9" s="26"/>
      <c r="G9" s="26"/>
      <c r="H9" s="26"/>
      <c r="I9" s="26"/>
      <c r="J9" s="26"/>
      <c r="K9" s="26"/>
      <c r="L9" s="26"/>
      <c r="M9" s="26"/>
      <c r="N9" s="26"/>
      <c r="O9" s="26"/>
      <c r="P9" s="26"/>
      <c r="Q9" s="26"/>
    </row>
    <row r="10" spans="1:17" x14ac:dyDescent="0.25">
      <c r="A10" s="26"/>
      <c r="B10" s="26"/>
      <c r="C10" s="26"/>
      <c r="D10" s="26"/>
      <c r="E10" s="26"/>
      <c r="F10" s="26"/>
      <c r="G10" s="26"/>
      <c r="H10" s="26"/>
      <c r="I10" s="26"/>
      <c r="J10" s="26"/>
      <c r="K10" s="26"/>
      <c r="L10" s="26"/>
      <c r="M10" s="26"/>
      <c r="N10" s="26"/>
      <c r="O10" s="26"/>
      <c r="P10" s="26"/>
      <c r="Q10" s="26"/>
    </row>
    <row r="11" spans="1:17" x14ac:dyDescent="0.25">
      <c r="A11" s="26"/>
      <c r="B11" s="26"/>
      <c r="C11" s="26"/>
      <c r="D11" s="26"/>
      <c r="E11" s="26"/>
      <c r="F11" s="26"/>
      <c r="G11" s="26"/>
      <c r="H11" s="26"/>
      <c r="I11" s="26"/>
      <c r="J11" s="26"/>
      <c r="K11" s="26"/>
      <c r="L11" s="26"/>
      <c r="M11" s="26"/>
      <c r="N11" s="26"/>
      <c r="O11" s="26"/>
      <c r="P11" s="26"/>
      <c r="Q11" s="26"/>
    </row>
    <row r="12" spans="1:17" x14ac:dyDescent="0.25">
      <c r="A12" s="26"/>
      <c r="B12" s="26"/>
      <c r="C12" s="26"/>
      <c r="D12" s="26"/>
      <c r="E12" s="26"/>
      <c r="F12" s="26"/>
      <c r="G12" s="26"/>
      <c r="H12" s="26"/>
      <c r="I12" s="26"/>
      <c r="J12" s="26"/>
      <c r="K12" s="26"/>
      <c r="L12" s="26"/>
      <c r="M12" s="26"/>
      <c r="N12" s="26"/>
      <c r="O12" s="26"/>
      <c r="P12" s="26"/>
      <c r="Q12" s="26"/>
    </row>
    <row r="13" spans="1:17" x14ac:dyDescent="0.25">
      <c r="A13" s="26"/>
      <c r="B13" s="26"/>
      <c r="C13" s="26"/>
      <c r="D13" s="26"/>
      <c r="E13" s="26"/>
      <c r="F13" s="26"/>
      <c r="G13" s="26"/>
      <c r="H13" s="26"/>
      <c r="I13" s="26"/>
      <c r="J13" s="26"/>
      <c r="K13" s="26"/>
      <c r="L13" s="26"/>
      <c r="M13" s="26"/>
      <c r="N13" s="26"/>
      <c r="O13" s="26"/>
      <c r="P13" s="26"/>
      <c r="Q13" s="26"/>
    </row>
    <row r="14" spans="1:17" x14ac:dyDescent="0.25">
      <c r="A14" s="26"/>
      <c r="B14" s="26"/>
      <c r="C14" s="26"/>
      <c r="D14" s="26"/>
      <c r="E14" s="26"/>
      <c r="F14" s="26"/>
      <c r="G14" s="26"/>
      <c r="H14" s="26"/>
      <c r="I14" s="26"/>
      <c r="J14" s="26"/>
      <c r="K14" s="26"/>
      <c r="L14" s="26"/>
      <c r="M14" s="26"/>
      <c r="N14" s="26"/>
      <c r="O14" s="26"/>
      <c r="P14" s="26"/>
      <c r="Q14" s="26"/>
    </row>
    <row r="15" spans="1:17" x14ac:dyDescent="0.25">
      <c r="A15" s="26"/>
      <c r="B15" s="26"/>
      <c r="C15" s="26"/>
      <c r="D15" s="26"/>
      <c r="E15" s="26"/>
      <c r="F15" s="26"/>
      <c r="G15" s="26"/>
      <c r="H15" s="26"/>
      <c r="I15" s="26"/>
      <c r="J15" s="26"/>
      <c r="K15" s="26"/>
      <c r="L15" s="26"/>
      <c r="M15" s="26"/>
      <c r="N15" s="26"/>
      <c r="O15" s="26"/>
      <c r="P15" s="26"/>
      <c r="Q15" s="26"/>
    </row>
    <row r="16" spans="1:17" x14ac:dyDescent="0.25">
      <c r="A16" s="26"/>
      <c r="B16" s="26"/>
      <c r="C16" s="26"/>
      <c r="D16" s="26"/>
      <c r="E16" s="26"/>
      <c r="F16" s="26"/>
      <c r="G16" s="26"/>
      <c r="H16" s="26"/>
      <c r="I16" s="26"/>
      <c r="J16" s="26"/>
      <c r="K16" s="26"/>
      <c r="L16" s="26"/>
      <c r="M16" s="26"/>
      <c r="N16" s="26"/>
      <c r="O16" s="26"/>
      <c r="P16" s="26"/>
      <c r="Q16" s="26"/>
    </row>
    <row r="17" spans="1:17" x14ac:dyDescent="0.25">
      <c r="A17" s="26"/>
      <c r="B17" s="26"/>
      <c r="C17" s="26"/>
      <c r="D17" s="26"/>
      <c r="E17" s="26"/>
      <c r="F17" s="26"/>
      <c r="G17" s="26"/>
      <c r="H17" s="26"/>
      <c r="I17" s="26"/>
      <c r="J17" s="26"/>
      <c r="K17" s="26"/>
      <c r="L17" s="26"/>
      <c r="M17" s="26"/>
      <c r="N17" s="26"/>
      <c r="O17" s="26"/>
      <c r="P17" s="26"/>
      <c r="Q17" s="26"/>
    </row>
    <row r="18" spans="1:17" x14ac:dyDescent="0.25">
      <c r="A18" s="26"/>
      <c r="B18" s="26"/>
      <c r="C18" s="26"/>
      <c r="D18" s="26"/>
      <c r="E18" s="26"/>
      <c r="F18" s="26"/>
      <c r="G18" s="26"/>
      <c r="H18" s="26"/>
      <c r="I18" s="26"/>
      <c r="J18" s="26"/>
      <c r="K18" s="26"/>
      <c r="L18" s="26"/>
      <c r="M18" s="26"/>
      <c r="N18" s="26"/>
      <c r="O18" s="26"/>
      <c r="P18" s="26"/>
      <c r="Q18" s="26"/>
    </row>
    <row r="19" spans="1:17" x14ac:dyDescent="0.25">
      <c r="A19" s="26"/>
      <c r="B19" s="26"/>
      <c r="C19" s="26"/>
      <c r="D19" s="26"/>
      <c r="E19" s="26"/>
      <c r="F19" s="26"/>
      <c r="G19" s="26"/>
      <c r="H19" s="26"/>
      <c r="I19" s="26"/>
      <c r="J19" s="26"/>
      <c r="K19" s="26"/>
      <c r="L19" s="26"/>
      <c r="M19" s="26"/>
      <c r="N19" s="26"/>
      <c r="O19" s="26"/>
      <c r="P19" s="26"/>
      <c r="Q19" s="26"/>
    </row>
    <row r="20" spans="1:17" x14ac:dyDescent="0.25">
      <c r="A20" s="26"/>
      <c r="B20" s="26"/>
      <c r="C20" s="26"/>
      <c r="D20" s="26"/>
      <c r="E20" s="26"/>
      <c r="F20" s="26"/>
      <c r="G20" s="26"/>
      <c r="H20" s="26"/>
      <c r="I20" s="26"/>
      <c r="J20" s="26"/>
      <c r="K20" s="26"/>
      <c r="L20" s="26"/>
      <c r="M20" s="26"/>
      <c r="N20" s="26"/>
      <c r="O20" s="26"/>
      <c r="P20" s="26"/>
      <c r="Q20" s="26"/>
    </row>
    <row r="21" spans="1:17" x14ac:dyDescent="0.25">
      <c r="A21" s="26"/>
      <c r="B21" s="26"/>
      <c r="C21" s="26"/>
      <c r="D21" s="26"/>
      <c r="E21" s="26"/>
      <c r="F21" s="26"/>
      <c r="G21" s="26"/>
      <c r="H21" s="26"/>
      <c r="I21" s="26"/>
      <c r="J21" s="26"/>
      <c r="K21" s="26"/>
      <c r="L21" s="26"/>
      <c r="M21" s="26"/>
      <c r="N21" s="26"/>
      <c r="O21" s="26"/>
      <c r="P21" s="26"/>
      <c r="Q21" s="26"/>
    </row>
    <row r="22" spans="1:17" x14ac:dyDescent="0.25">
      <c r="A22" s="26"/>
      <c r="B22" s="26"/>
      <c r="C22" s="26"/>
      <c r="D22" s="26"/>
      <c r="E22" s="26"/>
      <c r="F22" s="26"/>
      <c r="G22" s="26"/>
      <c r="H22" s="26"/>
      <c r="I22" s="26"/>
      <c r="J22" s="26"/>
      <c r="K22" s="26"/>
      <c r="L22" s="26"/>
      <c r="M22" s="26"/>
      <c r="N22" s="26"/>
      <c r="O22" s="26"/>
      <c r="P22" s="26"/>
      <c r="Q22" s="26"/>
    </row>
    <row r="23" spans="1:17" x14ac:dyDescent="0.25">
      <c r="A23" s="26"/>
      <c r="B23" s="26"/>
      <c r="C23" s="26"/>
      <c r="D23" s="26"/>
      <c r="E23" s="26"/>
      <c r="F23" s="26"/>
      <c r="G23" s="26"/>
      <c r="H23" s="26"/>
      <c r="I23" s="26"/>
      <c r="J23" s="26"/>
      <c r="K23" s="26"/>
      <c r="L23" s="26"/>
      <c r="M23" s="26"/>
      <c r="N23" s="26"/>
      <c r="O23" s="26"/>
      <c r="P23" s="26"/>
      <c r="Q23" s="26"/>
    </row>
    <row r="24" spans="1:17" x14ac:dyDescent="0.25">
      <c r="A24" s="26"/>
      <c r="B24" s="26"/>
      <c r="C24" s="26"/>
      <c r="D24" s="26"/>
      <c r="E24" s="26"/>
      <c r="F24" s="26"/>
      <c r="G24" s="26"/>
      <c r="H24" s="26"/>
      <c r="I24" s="26"/>
      <c r="J24" s="26"/>
      <c r="K24" s="26"/>
      <c r="L24" s="26"/>
      <c r="M24" s="26"/>
      <c r="N24" s="26"/>
      <c r="O24" s="26"/>
      <c r="P24" s="26"/>
      <c r="Q24" s="26"/>
    </row>
  </sheetData>
  <mergeCells count="2">
    <mergeCell ref="A1:Q1"/>
    <mergeCell ref="A2:Q2"/>
  </mergeCells>
  <phoneticPr fontId="27"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pageSetUpPr fitToPage="1"/>
  </sheetPr>
  <dimension ref="A1:K2"/>
  <sheetViews>
    <sheetView zoomScaleNormal="100" workbookViewId="0">
      <selection sqref="A1:K1"/>
    </sheetView>
  </sheetViews>
  <sheetFormatPr defaultColWidth="8.85546875" defaultRowHeight="15" x14ac:dyDescent="0.25"/>
  <cols>
    <col min="11" max="11" width="82.42578125" customWidth="1"/>
  </cols>
  <sheetData>
    <row r="1" spans="1:11" ht="42" customHeight="1" x14ac:dyDescent="0.25">
      <c r="A1" s="214" t="s">
        <v>962</v>
      </c>
      <c r="B1" s="215"/>
      <c r="C1" s="215"/>
      <c r="D1" s="215"/>
      <c r="E1" s="215"/>
      <c r="F1" s="215"/>
      <c r="G1" s="215"/>
      <c r="H1" s="215"/>
      <c r="I1" s="215"/>
      <c r="J1" s="215"/>
      <c r="K1" s="216"/>
    </row>
    <row r="2" spans="1:11" ht="254.25" customHeight="1" x14ac:dyDescent="0.25">
      <c r="A2" s="217" t="s">
        <v>1142</v>
      </c>
      <c r="B2" s="218"/>
      <c r="C2" s="218"/>
      <c r="D2" s="218"/>
      <c r="E2" s="218"/>
      <c r="F2" s="218"/>
      <c r="G2" s="218"/>
      <c r="H2" s="218"/>
      <c r="I2" s="218"/>
      <c r="J2" s="218"/>
      <c r="K2" s="219"/>
    </row>
  </sheetData>
  <mergeCells count="2">
    <mergeCell ref="A1:K1"/>
    <mergeCell ref="A2:K2"/>
  </mergeCells>
  <phoneticPr fontId="27"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K3"/>
  <sheetViews>
    <sheetView zoomScaleNormal="100" workbookViewId="0">
      <selection sqref="A1:K1"/>
    </sheetView>
  </sheetViews>
  <sheetFormatPr defaultColWidth="8.85546875" defaultRowHeight="15" x14ac:dyDescent="0.25"/>
  <cols>
    <col min="11" max="11" width="46.42578125" customWidth="1"/>
  </cols>
  <sheetData>
    <row r="1" spans="1:11" ht="41.1" customHeight="1" x14ac:dyDescent="0.35">
      <c r="A1" s="220" t="s">
        <v>963</v>
      </c>
      <c r="B1" s="221"/>
      <c r="C1" s="221"/>
      <c r="D1" s="221"/>
      <c r="E1" s="221"/>
      <c r="F1" s="221"/>
      <c r="G1" s="221"/>
      <c r="H1" s="221"/>
      <c r="I1" s="221"/>
      <c r="J1" s="221"/>
      <c r="K1" s="221"/>
    </row>
    <row r="2" spans="1:11" ht="213.75" customHeight="1" x14ac:dyDescent="0.25">
      <c r="A2" s="222" t="s">
        <v>1143</v>
      </c>
      <c r="B2" s="223"/>
      <c r="C2" s="223"/>
      <c r="D2" s="223"/>
      <c r="E2" s="223"/>
      <c r="F2" s="223"/>
      <c r="G2" s="223"/>
      <c r="H2" s="223"/>
      <c r="I2" s="223"/>
      <c r="J2" s="223"/>
      <c r="K2" s="224"/>
    </row>
    <row r="3" spans="1:11" ht="199.5" customHeight="1" x14ac:dyDescent="0.25">
      <c r="A3" s="222" t="s">
        <v>1144</v>
      </c>
      <c r="B3" s="223"/>
      <c r="C3" s="223"/>
      <c r="D3" s="223"/>
      <c r="E3" s="223"/>
      <c r="F3" s="223"/>
      <c r="G3" s="223"/>
      <c r="H3" s="223"/>
      <c r="I3" s="223"/>
      <c r="J3" s="223"/>
      <c r="K3" s="224"/>
    </row>
  </sheetData>
  <mergeCells count="3">
    <mergeCell ref="A1:K1"/>
    <mergeCell ref="A2:K2"/>
    <mergeCell ref="A3:K3"/>
  </mergeCells>
  <phoneticPr fontId="27"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pageSetUpPr fitToPage="1"/>
  </sheetPr>
  <dimension ref="A1:N10"/>
  <sheetViews>
    <sheetView zoomScaleNormal="100" workbookViewId="0">
      <selection sqref="A1:N1"/>
    </sheetView>
  </sheetViews>
  <sheetFormatPr defaultColWidth="8.85546875" defaultRowHeight="15" x14ac:dyDescent="0.25"/>
  <cols>
    <col min="1" max="1" width="19.42578125" customWidth="1"/>
    <col min="2" max="9" width="25.7109375" customWidth="1"/>
    <col min="10" max="10" width="21.42578125" customWidth="1"/>
    <col min="11" max="11" width="25.140625" customWidth="1"/>
    <col min="12" max="12" width="22.42578125" customWidth="1"/>
    <col min="13" max="13" width="25.85546875" customWidth="1"/>
    <col min="14" max="14" width="30.7109375" customWidth="1"/>
  </cols>
  <sheetData>
    <row r="1" spans="1:14" s="21" customFormat="1" ht="21" x14ac:dyDescent="0.35">
      <c r="A1" s="225" t="s">
        <v>137</v>
      </c>
      <c r="B1" s="225"/>
      <c r="C1" s="225"/>
      <c r="D1" s="225"/>
      <c r="E1" s="225"/>
      <c r="F1" s="225"/>
      <c r="G1" s="225"/>
      <c r="H1" s="225"/>
      <c r="I1" s="225"/>
      <c r="J1" s="225"/>
      <c r="K1" s="225"/>
      <c r="L1" s="226"/>
      <c r="M1" s="227"/>
      <c r="N1" s="227"/>
    </row>
    <row r="2" spans="1:14" s="24" customFormat="1" ht="57.75" customHeight="1" x14ac:dyDescent="0.25">
      <c r="A2" s="109" t="s">
        <v>263</v>
      </c>
      <c r="B2" s="109" t="s">
        <v>262</v>
      </c>
      <c r="C2" s="109" t="s">
        <v>154</v>
      </c>
      <c r="D2" s="109" t="s">
        <v>409</v>
      </c>
      <c r="E2" s="109" t="s">
        <v>151</v>
      </c>
      <c r="F2" s="109" t="s">
        <v>410</v>
      </c>
      <c r="G2" s="109" t="s">
        <v>303</v>
      </c>
      <c r="H2" s="109" t="s">
        <v>152</v>
      </c>
      <c r="I2" s="109" t="s">
        <v>153</v>
      </c>
      <c r="J2" s="109" t="s">
        <v>155</v>
      </c>
      <c r="K2" s="109" t="s">
        <v>849</v>
      </c>
      <c r="L2" s="109" t="s">
        <v>848</v>
      </c>
      <c r="M2" s="109" t="s">
        <v>269</v>
      </c>
      <c r="N2" s="109" t="s">
        <v>268</v>
      </c>
    </row>
    <row r="3" spans="1:14" ht="124.5" customHeight="1" x14ac:dyDescent="0.25">
      <c r="A3" s="19" t="str">
        <f>CoverSheet!$D$10</f>
        <v>476.02.04.03.05</v>
      </c>
      <c r="B3" s="20" t="str">
        <f>CoverSheet!$D$11</f>
        <v>Instrumentation: Wall Current Monitors</v>
      </c>
      <c r="C3" s="22" t="s">
        <v>406</v>
      </c>
      <c r="D3" s="22" t="s">
        <v>1149</v>
      </c>
      <c r="E3" s="22" t="s">
        <v>1147</v>
      </c>
      <c r="F3" s="22" t="s">
        <v>1148</v>
      </c>
      <c r="G3" s="22" t="s">
        <v>276</v>
      </c>
      <c r="H3" s="22" t="s">
        <v>270</v>
      </c>
      <c r="I3" s="22" t="s">
        <v>1145</v>
      </c>
      <c r="J3" s="23" t="s">
        <v>413</v>
      </c>
      <c r="K3" s="23" t="s">
        <v>146</v>
      </c>
      <c r="L3" s="23" t="s">
        <v>146</v>
      </c>
      <c r="M3" s="31" t="s">
        <v>1146</v>
      </c>
      <c r="N3" s="32" t="s">
        <v>247</v>
      </c>
    </row>
    <row r="4" spans="1:14" ht="124.5" customHeight="1" x14ac:dyDescent="0.25">
      <c r="A4" s="19" t="str">
        <f>CoverSheet!$D$10</f>
        <v>476.02.04.03.05</v>
      </c>
      <c r="B4" s="20" t="str">
        <f>CoverSheet!$D$11</f>
        <v>Instrumentation: Wall Current Monitors</v>
      </c>
      <c r="C4" s="22" t="s">
        <v>144</v>
      </c>
      <c r="D4" s="22" t="s">
        <v>1150</v>
      </c>
      <c r="E4" s="22" t="s">
        <v>1151</v>
      </c>
      <c r="F4" s="22" t="s">
        <v>1152</v>
      </c>
      <c r="G4" s="22" t="s">
        <v>276</v>
      </c>
      <c r="H4" s="22" t="s">
        <v>270</v>
      </c>
      <c r="I4" s="22" t="s">
        <v>1153</v>
      </c>
      <c r="J4" s="23" t="s">
        <v>413</v>
      </c>
      <c r="K4" s="23" t="s">
        <v>146</v>
      </c>
      <c r="L4" s="23" t="s">
        <v>146</v>
      </c>
      <c r="M4" s="31" t="s">
        <v>1146</v>
      </c>
      <c r="N4" s="32" t="s">
        <v>247</v>
      </c>
    </row>
    <row r="5" spans="1:14" ht="124.5" customHeight="1" x14ac:dyDescent="0.25">
      <c r="A5" s="19" t="str">
        <f>CoverSheet!$D$10</f>
        <v>476.02.04.03.05</v>
      </c>
      <c r="B5" s="20" t="str">
        <f>CoverSheet!$D$11</f>
        <v>Instrumentation: Wall Current Monitors</v>
      </c>
      <c r="C5" s="22"/>
      <c r="D5" s="22"/>
      <c r="E5" s="22"/>
      <c r="F5" s="22"/>
      <c r="G5" s="22"/>
      <c r="H5" s="22"/>
      <c r="I5" s="22"/>
      <c r="J5" s="23"/>
      <c r="K5" s="23"/>
      <c r="L5" s="23"/>
      <c r="M5" s="31"/>
      <c r="N5" s="32"/>
    </row>
    <row r="6" spans="1:14" ht="124.5" customHeight="1" x14ac:dyDescent="0.25">
      <c r="A6" s="19" t="str">
        <f>CoverSheet!$D$10</f>
        <v>476.02.04.03.05</v>
      </c>
      <c r="B6" s="20" t="str">
        <f>CoverSheet!$D$11</f>
        <v>Instrumentation: Wall Current Monitors</v>
      </c>
      <c r="C6" s="22"/>
      <c r="D6" s="22"/>
      <c r="E6" s="22"/>
      <c r="F6" s="22"/>
      <c r="G6" s="22"/>
      <c r="H6" s="22"/>
      <c r="I6" s="22"/>
      <c r="J6" s="23"/>
      <c r="K6" s="23"/>
      <c r="L6" s="23"/>
      <c r="M6" s="31"/>
      <c r="N6" s="32"/>
    </row>
    <row r="7" spans="1:14" ht="124.5" customHeight="1" x14ac:dyDescent="0.25">
      <c r="A7" s="19" t="str">
        <f>CoverSheet!$D$10</f>
        <v>476.02.04.03.05</v>
      </c>
      <c r="B7" s="20" t="str">
        <f>CoverSheet!$D$11</f>
        <v>Instrumentation: Wall Current Monitors</v>
      </c>
      <c r="C7" s="22"/>
      <c r="D7" s="22"/>
      <c r="E7" s="22"/>
      <c r="F7" s="22"/>
      <c r="G7" s="22"/>
      <c r="H7" s="22"/>
      <c r="I7" s="22"/>
      <c r="J7" s="23"/>
      <c r="K7" s="23"/>
      <c r="L7" s="23"/>
      <c r="M7" s="31"/>
      <c r="N7" s="32"/>
    </row>
    <row r="8" spans="1:14" ht="124.5" customHeight="1" x14ac:dyDescent="0.25">
      <c r="A8" s="19" t="str">
        <f>CoverSheet!$D$10</f>
        <v>476.02.04.03.05</v>
      </c>
      <c r="B8" s="20" t="str">
        <f>CoverSheet!$D$11</f>
        <v>Instrumentation: Wall Current Monitors</v>
      </c>
      <c r="C8" s="22"/>
      <c r="D8" s="22"/>
      <c r="E8" s="22"/>
      <c r="F8" s="22"/>
      <c r="G8" s="22"/>
      <c r="H8" s="22"/>
      <c r="I8" s="22"/>
      <c r="J8" s="23"/>
      <c r="K8" s="23"/>
      <c r="L8" s="23"/>
      <c r="M8" s="31"/>
      <c r="N8" s="32"/>
    </row>
    <row r="9" spans="1:14" ht="124.5" customHeight="1" x14ac:dyDescent="0.25">
      <c r="A9" s="19" t="str">
        <f>CoverSheet!$D$10</f>
        <v>476.02.04.03.05</v>
      </c>
      <c r="B9" s="20" t="str">
        <f>CoverSheet!$D$11</f>
        <v>Instrumentation: Wall Current Monitors</v>
      </c>
      <c r="C9" s="22"/>
      <c r="D9" s="22"/>
      <c r="E9" s="22"/>
      <c r="F9" s="22"/>
      <c r="G9" s="22"/>
      <c r="H9" s="22"/>
      <c r="I9" s="22"/>
      <c r="J9" s="23"/>
      <c r="K9" s="23"/>
      <c r="L9" s="23"/>
      <c r="M9" s="31"/>
      <c r="N9" s="32"/>
    </row>
    <row r="10" spans="1:14" ht="124.5" customHeight="1" x14ac:dyDescent="0.25">
      <c r="A10" s="19" t="str">
        <f>CoverSheet!$D$10</f>
        <v>476.02.04.03.05</v>
      </c>
      <c r="B10" s="20" t="str">
        <f>CoverSheet!$D$11</f>
        <v>Instrumentation: Wall Current Monitors</v>
      </c>
      <c r="C10" s="22"/>
      <c r="D10" s="22"/>
      <c r="E10" s="22"/>
      <c r="F10" s="22"/>
      <c r="G10" s="22"/>
      <c r="H10" s="22"/>
      <c r="I10" s="22"/>
      <c r="J10" s="23"/>
      <c r="K10" s="23"/>
      <c r="L10" s="23"/>
      <c r="M10" s="31"/>
      <c r="N10" s="32"/>
    </row>
  </sheetData>
  <sheetProtection sheet="1" objects="1" scenarios="1"/>
  <mergeCells count="1">
    <mergeCell ref="A1:N1"/>
  </mergeCells>
  <phoneticPr fontId="27" type="noConversion"/>
  <dataValidations count="4">
    <dataValidation type="list" allowBlank="1" showInputMessage="1" showErrorMessage="1" sqref="C3:C10">
      <formula1>RiskType</formula1>
    </dataValidation>
    <dataValidation type="list" allowBlank="1" showInputMessage="1" showErrorMessage="1" sqref="J3:J10">
      <formula1>RiskProbability</formula1>
    </dataValidation>
    <dataValidation type="list" allowBlank="1" showInputMessage="1" showErrorMessage="1" sqref="K3:L10">
      <formula1>RiskImpact</formula1>
    </dataValidation>
    <dataValidation type="list" allowBlank="1" showInputMessage="1" showErrorMessage="1" sqref="G3:G10">
      <formula1>RiskCategory</formula1>
    </dataValidation>
  </dataValidations>
  <pageMargins left="0.7" right="0.7" top="0.75" bottom="0.75" header="0.3" footer="0.3"/>
  <pageSetup paperSize="17"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34C9B6141A2D41862B5015FB84FE18" ma:contentTypeVersion="0" ma:contentTypeDescription="Create a new document." ma:contentTypeScope="" ma:versionID="8ae68ea630ff121c8ab9a36c7ff1e5df">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86E18B2-2E88-4055-B387-E747F4A6D8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64FD653-3B1F-4BEE-8945-7B42672C0A60}">
  <ds:schemaRefs>
    <ds:schemaRef ds:uri="http://schemas.microsoft.com/sharepoint/v3/contenttype/forms"/>
  </ds:schemaRefs>
</ds:datastoreItem>
</file>

<file path=customXml/itemProps3.xml><?xml version="1.0" encoding="utf-8"?>
<ds:datastoreItem xmlns:ds="http://schemas.openxmlformats.org/officeDocument/2006/customXml" ds:itemID="{6F0375DF-5031-48C8-A31E-C254A9710DF1}">
  <ds:schemaRefs>
    <ds:schemaRef ds:uri="http://purl.org/dc/elements/1.1/"/>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23</vt:i4>
      </vt:variant>
    </vt:vector>
  </HeadingPairs>
  <TitlesOfParts>
    <vt:vector size="38" baseType="lpstr">
      <vt:lpstr>CoverSheet</vt:lpstr>
      <vt:lpstr>PreliminaryDesign</vt:lpstr>
      <vt:lpstr>FinalDesign</vt:lpstr>
      <vt:lpstr>Implementation</vt:lpstr>
      <vt:lpstr>Totals</vt:lpstr>
      <vt:lpstr>Additional Information</vt:lpstr>
      <vt:lpstr>Alternatives</vt:lpstr>
      <vt:lpstr>KnownDependencies</vt:lpstr>
      <vt:lpstr>OpportunitiesRisks</vt:lpstr>
      <vt:lpstr>RiskMatrix</vt:lpstr>
      <vt:lpstr>ContingenciesAndRisks</vt:lpstr>
      <vt:lpstr>ResourceLabor</vt:lpstr>
      <vt:lpstr>ResourceM&amp;S</vt:lpstr>
      <vt:lpstr>Formula</vt:lpstr>
      <vt:lpstr>ChangeLog</vt:lpstr>
      <vt:lpstr>FinalDesign!ActivityNumPrelim</vt:lpstr>
      <vt:lpstr>Implementation!ActivityNumPrelim</vt:lpstr>
      <vt:lpstr>ActivityNumPrelim</vt:lpstr>
      <vt:lpstr>AlternateFunding</vt:lpstr>
      <vt:lpstr>ContingencyLists</vt:lpstr>
      <vt:lpstr>ContingencyTable</vt:lpstr>
      <vt:lpstr>ResourceLaborName</vt:lpstr>
      <vt:lpstr>ResourceLaborPrefix</vt:lpstr>
      <vt:lpstr>ResourceLaborPrefixUnique</vt:lpstr>
      <vt:lpstr>ResourceLaborSuffix</vt:lpstr>
      <vt:lpstr>ResourceLaborSuffixHeader</vt:lpstr>
      <vt:lpstr>ResourceLaborTable</vt:lpstr>
      <vt:lpstr>ResourceMSName</vt:lpstr>
      <vt:lpstr>ResourceMSPrefix</vt:lpstr>
      <vt:lpstr>ResourceMSPrefixUnique</vt:lpstr>
      <vt:lpstr>ResourceMSSuffix</vt:lpstr>
      <vt:lpstr>ResourceMSSuffixHeader</vt:lpstr>
      <vt:lpstr>ResourceMSTable</vt:lpstr>
      <vt:lpstr>RiskCategory</vt:lpstr>
      <vt:lpstr>RiskImpact</vt:lpstr>
      <vt:lpstr>RiskProbability</vt:lpstr>
      <vt:lpstr>RiskType</vt:lpstr>
      <vt:lpstr>SourceDocumentNum</vt:lpstr>
    </vt:vector>
  </TitlesOfParts>
  <Company>Fermilab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E. Drendel x6572 09990N</dc:creator>
  <cp:lastModifiedBy>Brian E. Drendel x6572 09990N</cp:lastModifiedBy>
  <cp:lastPrinted>2013-07-17T20:34:27Z</cp:lastPrinted>
  <dcterms:created xsi:type="dcterms:W3CDTF">2012-10-10T15:46:49Z</dcterms:created>
  <dcterms:modified xsi:type="dcterms:W3CDTF">2013-07-17T20:42:35Z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0x0101001834C9B6141A2D41862B5015FB84FE18</vt:lpwstr>
  </property>
</Properties>
</file>